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glowacka\Desktop\kalkulatory pożyczkowe\rozwojowa_UO138\"/>
    </mc:Choice>
  </mc:AlternateContent>
  <bookViews>
    <workbookView xWindow="0" yWindow="0" windowWidth="23232" windowHeight="9264"/>
  </bookViews>
  <sheets>
    <sheet name="MIESIECZNY" sheetId="1" r:id="rId1"/>
  </sheets>
  <definedNames>
    <definedName name="_xlnm.Print_Area" localSheetId="0">MIESIECZNY!$A$1:$I$158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F8" i="1" l="1"/>
  <c r="O5" i="1" l="1"/>
  <c r="G15" i="1" l="1"/>
  <c r="G14" i="1" s="1"/>
  <c r="E138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18" i="1"/>
  <c r="E119" i="1"/>
  <c r="E120" i="1"/>
  <c r="E121" i="1"/>
  <c r="E122" i="1"/>
  <c r="E123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01" i="1"/>
  <c r="E102" i="1"/>
  <c r="E89" i="1"/>
  <c r="E90" i="1"/>
  <c r="E91" i="1"/>
  <c r="E92" i="1"/>
  <c r="E93" i="1"/>
  <c r="E94" i="1"/>
  <c r="E95" i="1"/>
  <c r="E96" i="1"/>
  <c r="E97" i="1"/>
  <c r="E98" i="1"/>
  <c r="E99" i="1"/>
  <c r="E100" i="1"/>
  <c r="E79" i="1"/>
  <c r="E80" i="1"/>
  <c r="E81" i="1"/>
  <c r="E82" i="1"/>
  <c r="E83" i="1"/>
  <c r="E84" i="1"/>
  <c r="E85" i="1"/>
  <c r="E86" i="1"/>
  <c r="E87" i="1"/>
  <c r="E88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G9" i="1" l="1"/>
  <c r="B22" i="1"/>
  <c r="B133" i="1"/>
  <c r="B81" i="1"/>
  <c r="B114" i="1"/>
  <c r="B138" i="1"/>
  <c r="B44" i="1"/>
  <c r="B102" i="1"/>
  <c r="B109" i="1"/>
  <c r="G8" i="1"/>
  <c r="B54" i="1"/>
  <c r="B26" i="1"/>
  <c r="B92" i="1"/>
  <c r="B49" i="1"/>
  <c r="B36" i="1"/>
  <c r="B132" i="1"/>
  <c r="B52" i="1"/>
  <c r="B51" i="1"/>
  <c r="B45" i="1"/>
  <c r="B65" i="1"/>
  <c r="B100" i="1"/>
  <c r="B105" i="1"/>
  <c r="B119" i="1"/>
  <c r="B46" i="1"/>
  <c r="B63" i="1"/>
  <c r="B110" i="1"/>
  <c r="B108" i="1"/>
  <c r="B74" i="1"/>
  <c r="B84" i="1"/>
  <c r="B38" i="1"/>
  <c r="B88" i="1"/>
  <c r="B130" i="1"/>
  <c r="B48" i="1"/>
  <c r="B62" i="1"/>
  <c r="B101" i="1"/>
  <c r="B122" i="1"/>
  <c r="B121" i="1"/>
  <c r="B73" i="1"/>
  <c r="B97" i="1"/>
  <c r="B20" i="1"/>
  <c r="B125" i="1"/>
  <c r="B117" i="1"/>
  <c r="B61" i="1"/>
  <c r="B82" i="1"/>
  <c r="B19" i="1"/>
  <c r="B76" i="1"/>
  <c r="B34" i="1"/>
  <c r="B116" i="1"/>
  <c r="B23" i="1"/>
  <c r="B33" i="1"/>
  <c r="B87" i="1"/>
  <c r="B39" i="1"/>
  <c r="B113" i="1"/>
  <c r="B58" i="1"/>
  <c r="B93" i="1"/>
  <c r="B64" i="1"/>
  <c r="B29" i="1"/>
  <c r="B86" i="1"/>
  <c r="B47" i="1"/>
  <c r="B50" i="1"/>
  <c r="B41" i="1"/>
  <c r="B27" i="1"/>
  <c r="B80" i="1"/>
  <c r="B135" i="1"/>
  <c r="B131" i="1"/>
  <c r="B118" i="1"/>
  <c r="B104" i="1"/>
  <c r="B59" i="1"/>
  <c r="B30" i="1"/>
  <c r="B28" i="1"/>
  <c r="B112" i="1"/>
  <c r="B106" i="1"/>
  <c r="B56" i="1"/>
  <c r="B68" i="1"/>
  <c r="B89" i="1"/>
  <c r="B75" i="1"/>
  <c r="B21" i="1"/>
  <c r="B57" i="1"/>
  <c r="B43" i="1"/>
  <c r="B126" i="1"/>
  <c r="B128" i="1"/>
  <c r="B137" i="1"/>
  <c r="B103" i="1"/>
  <c r="B127" i="1"/>
  <c r="B94" i="1"/>
  <c r="B37" i="1"/>
  <c r="B71" i="1"/>
  <c r="B107" i="1"/>
  <c r="B120" i="1"/>
  <c r="B55" i="1"/>
  <c r="B25" i="1"/>
  <c r="B66" i="1"/>
  <c r="B111" i="1"/>
  <c r="B31" i="1"/>
  <c r="B136" i="1"/>
  <c r="B53" i="1"/>
  <c r="B99" i="1"/>
  <c r="B69" i="1"/>
  <c r="B98" i="1"/>
  <c r="B78" i="1"/>
  <c r="B90" i="1"/>
  <c r="B91" i="1"/>
  <c r="B134" i="1"/>
  <c r="B124" i="1"/>
  <c r="B95" i="1"/>
  <c r="B115" i="1"/>
  <c r="B79" i="1"/>
  <c r="B85" i="1"/>
  <c r="B32" i="1"/>
  <c r="B77" i="1"/>
  <c r="B42" i="1"/>
  <c r="B67" i="1"/>
  <c r="B129" i="1"/>
  <c r="B35" i="1"/>
  <c r="B60" i="1"/>
  <c r="B83" i="1"/>
  <c r="B72" i="1"/>
  <c r="B96" i="1"/>
  <c r="B40" i="1"/>
  <c r="B70" i="1"/>
  <c r="B24" i="1"/>
  <c r="B123" i="1"/>
  <c r="C19" i="1" l="1"/>
  <c r="D19" i="1" s="1"/>
  <c r="C81" i="1"/>
  <c r="F81" i="1" s="1"/>
  <c r="G81" i="1" s="1"/>
  <c r="C60" i="1"/>
  <c r="F60" i="1" s="1"/>
  <c r="G60" i="1" s="1"/>
  <c r="C85" i="1"/>
  <c r="F85" i="1" s="1"/>
  <c r="G85" i="1" s="1"/>
  <c r="C78" i="1"/>
  <c r="F78" i="1" s="1"/>
  <c r="G78" i="1" s="1"/>
  <c r="C66" i="1"/>
  <c r="F66" i="1" s="1"/>
  <c r="G66" i="1" s="1"/>
  <c r="C127" i="1"/>
  <c r="F127" i="1" s="1"/>
  <c r="G127" i="1" s="1"/>
  <c r="C75" i="1"/>
  <c r="F75" i="1" s="1"/>
  <c r="G75" i="1" s="1"/>
  <c r="C59" i="1"/>
  <c r="F59" i="1" s="1"/>
  <c r="G59" i="1" s="1"/>
  <c r="C50" i="1"/>
  <c r="F50" i="1" s="1"/>
  <c r="G50" i="1" s="1"/>
  <c r="C39" i="1"/>
  <c r="F39" i="1" s="1"/>
  <c r="G39" i="1" s="1"/>
  <c r="C82" i="1"/>
  <c r="F82" i="1" s="1"/>
  <c r="G82" i="1" s="1"/>
  <c r="C122" i="1"/>
  <c r="F122" i="1" s="1"/>
  <c r="G122" i="1" s="1"/>
  <c r="C74" i="1"/>
  <c r="F74" i="1" s="1"/>
  <c r="G74" i="1" s="1"/>
  <c r="C65" i="1"/>
  <c r="F65" i="1" s="1"/>
  <c r="G65" i="1" s="1"/>
  <c r="C40" i="1"/>
  <c r="F40" i="1" s="1"/>
  <c r="G40" i="1" s="1"/>
  <c r="C42" i="1"/>
  <c r="F42" i="1" s="1"/>
  <c r="G42" i="1" s="1"/>
  <c r="C124" i="1"/>
  <c r="F124" i="1" s="1"/>
  <c r="G124" i="1" s="1"/>
  <c r="C53" i="1"/>
  <c r="F53" i="1" s="1"/>
  <c r="G53" i="1" s="1"/>
  <c r="C107" i="1"/>
  <c r="F107" i="1" s="1"/>
  <c r="G107" i="1" s="1"/>
  <c r="C126" i="1"/>
  <c r="F126" i="1" s="1"/>
  <c r="G126" i="1" s="1"/>
  <c r="C106" i="1"/>
  <c r="F106" i="1" s="1"/>
  <c r="G106" i="1" s="1"/>
  <c r="C135" i="1"/>
  <c r="F135" i="1" s="1"/>
  <c r="G135" i="1" s="1"/>
  <c r="C64" i="1"/>
  <c r="F64" i="1" s="1"/>
  <c r="G64" i="1" s="1"/>
  <c r="C116" i="1"/>
  <c r="F116" i="1" s="1"/>
  <c r="G116" i="1" s="1"/>
  <c r="C20" i="1"/>
  <c r="D20" i="1" s="1"/>
  <c r="C130" i="1"/>
  <c r="F130" i="1" s="1"/>
  <c r="G130" i="1" s="1"/>
  <c r="C46" i="1"/>
  <c r="F46" i="1" s="1"/>
  <c r="G46" i="1" s="1"/>
  <c r="C132" i="1"/>
  <c r="F132" i="1" s="1"/>
  <c r="G132" i="1" s="1"/>
  <c r="C36" i="1"/>
  <c r="F36" i="1" s="1"/>
  <c r="C54" i="1"/>
  <c r="F54" i="1" s="1"/>
  <c r="G54" i="1" s="1"/>
  <c r="C109" i="1"/>
  <c r="F109" i="1" s="1"/>
  <c r="G109" i="1" s="1"/>
  <c r="C24" i="1"/>
  <c r="F24" i="1" s="1"/>
  <c r="C72" i="1"/>
  <c r="F72" i="1" s="1"/>
  <c r="G72" i="1" s="1"/>
  <c r="C129" i="1"/>
  <c r="F129" i="1" s="1"/>
  <c r="G129" i="1" s="1"/>
  <c r="C115" i="1"/>
  <c r="F115" i="1" s="1"/>
  <c r="G115" i="1" s="1"/>
  <c r="C91" i="1"/>
  <c r="F91" i="1" s="1"/>
  <c r="G91" i="1" s="1"/>
  <c r="C69" i="1"/>
  <c r="F69" i="1" s="1"/>
  <c r="G69" i="1" s="1"/>
  <c r="C31" i="1"/>
  <c r="D31" i="1" s="1"/>
  <c r="C55" i="1"/>
  <c r="F55" i="1" s="1"/>
  <c r="G55" i="1" s="1"/>
  <c r="C37" i="1"/>
  <c r="F37" i="1" s="1"/>
  <c r="G37" i="1" s="1"/>
  <c r="C137" i="1"/>
  <c r="F137" i="1" s="1"/>
  <c r="G137" i="1" s="1"/>
  <c r="C57" i="1"/>
  <c r="F57" i="1" s="1"/>
  <c r="G57" i="1" s="1"/>
  <c r="C68" i="1"/>
  <c r="F68" i="1" s="1"/>
  <c r="G68" i="1" s="1"/>
  <c r="C28" i="1"/>
  <c r="F28" i="1" s="1"/>
  <c r="C118" i="1"/>
  <c r="F118" i="1" s="1"/>
  <c r="G118" i="1" s="1"/>
  <c r="C27" i="1"/>
  <c r="D27" i="1" s="1"/>
  <c r="C86" i="1"/>
  <c r="F86" i="1" s="1"/>
  <c r="G86" i="1" s="1"/>
  <c r="C58" i="1"/>
  <c r="F58" i="1" s="1"/>
  <c r="G58" i="1" s="1"/>
  <c r="C33" i="1"/>
  <c r="C76" i="1"/>
  <c r="F76" i="1" s="1"/>
  <c r="G76" i="1" s="1"/>
  <c r="C117" i="1"/>
  <c r="F117" i="1" s="1"/>
  <c r="G117" i="1" s="1"/>
  <c r="C73" i="1"/>
  <c r="F73" i="1" s="1"/>
  <c r="G73" i="1" s="1"/>
  <c r="C62" i="1"/>
  <c r="F62" i="1" s="1"/>
  <c r="G62" i="1" s="1"/>
  <c r="C38" i="1"/>
  <c r="F38" i="1" s="1"/>
  <c r="G38" i="1" s="1"/>
  <c r="C110" i="1"/>
  <c r="F110" i="1" s="1"/>
  <c r="G110" i="1" s="1"/>
  <c r="C105" i="1"/>
  <c r="F105" i="1" s="1"/>
  <c r="G105" i="1" s="1"/>
  <c r="C51" i="1"/>
  <c r="F51" i="1" s="1"/>
  <c r="G51" i="1" s="1"/>
  <c r="C49" i="1"/>
  <c r="F49" i="1" s="1"/>
  <c r="G49" i="1" s="1"/>
  <c r="C102" i="1"/>
  <c r="F102" i="1" s="1"/>
  <c r="G102" i="1" s="1"/>
  <c r="C133" i="1"/>
  <c r="F133" i="1" s="1"/>
  <c r="G133" i="1" s="1"/>
  <c r="C70" i="1"/>
  <c r="F70" i="1" s="1"/>
  <c r="G70" i="1" s="1"/>
  <c r="C83" i="1"/>
  <c r="F83" i="1" s="1"/>
  <c r="G83" i="1" s="1"/>
  <c r="C67" i="1"/>
  <c r="F67" i="1" s="1"/>
  <c r="G67" i="1" s="1"/>
  <c r="C32" i="1"/>
  <c r="F32" i="1" s="1"/>
  <c r="C95" i="1"/>
  <c r="F95" i="1" s="1"/>
  <c r="G95" i="1" s="1"/>
  <c r="C90" i="1"/>
  <c r="F90" i="1" s="1"/>
  <c r="G90" i="1" s="1"/>
  <c r="C99" i="1"/>
  <c r="F99" i="1" s="1"/>
  <c r="G99" i="1" s="1"/>
  <c r="C111" i="1"/>
  <c r="F111" i="1" s="1"/>
  <c r="G111" i="1" s="1"/>
  <c r="C120" i="1"/>
  <c r="F120" i="1" s="1"/>
  <c r="G120" i="1" s="1"/>
  <c r="C94" i="1"/>
  <c r="F94" i="1" s="1"/>
  <c r="G94" i="1" s="1"/>
  <c r="C128" i="1"/>
  <c r="F128" i="1" s="1"/>
  <c r="G128" i="1" s="1"/>
  <c r="C21" i="1"/>
  <c r="F21" i="1" s="1"/>
  <c r="C56" i="1"/>
  <c r="F56" i="1" s="1"/>
  <c r="G56" i="1" s="1"/>
  <c r="C30" i="1"/>
  <c r="D30" i="1" s="1"/>
  <c r="C131" i="1"/>
  <c r="F131" i="1" s="1"/>
  <c r="G131" i="1" s="1"/>
  <c r="C41" i="1"/>
  <c r="F41" i="1" s="1"/>
  <c r="G41" i="1" s="1"/>
  <c r="C29" i="1"/>
  <c r="F29" i="1" s="1"/>
  <c r="C113" i="1"/>
  <c r="F113" i="1" s="1"/>
  <c r="G113" i="1" s="1"/>
  <c r="C23" i="1"/>
  <c r="D23" i="1" s="1"/>
  <c r="C125" i="1"/>
  <c r="F125" i="1" s="1"/>
  <c r="G125" i="1" s="1"/>
  <c r="C121" i="1"/>
  <c r="F121" i="1" s="1"/>
  <c r="G121" i="1" s="1"/>
  <c r="C48" i="1"/>
  <c r="F48" i="1" s="1"/>
  <c r="G48" i="1" s="1"/>
  <c r="C84" i="1"/>
  <c r="F84" i="1" s="1"/>
  <c r="G84" i="1" s="1"/>
  <c r="C63" i="1"/>
  <c r="F63" i="1" s="1"/>
  <c r="G63" i="1" s="1"/>
  <c r="C100" i="1"/>
  <c r="F100" i="1" s="1"/>
  <c r="G100" i="1" s="1"/>
  <c r="C52" i="1"/>
  <c r="F52" i="1" s="1"/>
  <c r="G52" i="1" s="1"/>
  <c r="C92" i="1"/>
  <c r="F92" i="1" s="1"/>
  <c r="G92" i="1" s="1"/>
  <c r="C22" i="1"/>
  <c r="D22" i="1" s="1"/>
  <c r="C123" i="1"/>
  <c r="F123" i="1" s="1"/>
  <c r="G123" i="1" s="1"/>
  <c r="C96" i="1"/>
  <c r="F96" i="1" s="1"/>
  <c r="G96" i="1" s="1"/>
  <c r="C35" i="1"/>
  <c r="D35" i="1" s="1"/>
  <c r="C77" i="1"/>
  <c r="F77" i="1" s="1"/>
  <c r="G77" i="1" s="1"/>
  <c r="C79" i="1"/>
  <c r="F79" i="1" s="1"/>
  <c r="G79" i="1" s="1"/>
  <c r="C134" i="1"/>
  <c r="F134" i="1" s="1"/>
  <c r="G134" i="1" s="1"/>
  <c r="C98" i="1"/>
  <c r="F98" i="1" s="1"/>
  <c r="G98" i="1" s="1"/>
  <c r="C136" i="1"/>
  <c r="F136" i="1" s="1"/>
  <c r="G136" i="1" s="1"/>
  <c r="C25" i="1"/>
  <c r="D25" i="1" s="1"/>
  <c r="C71" i="1"/>
  <c r="F71" i="1" s="1"/>
  <c r="G71" i="1" s="1"/>
  <c r="C103" i="1"/>
  <c r="F103" i="1" s="1"/>
  <c r="G103" i="1" s="1"/>
  <c r="C43" i="1"/>
  <c r="F43" i="1" s="1"/>
  <c r="G43" i="1" s="1"/>
  <c r="C89" i="1"/>
  <c r="F89" i="1" s="1"/>
  <c r="G89" i="1" s="1"/>
  <c r="C112" i="1"/>
  <c r="F112" i="1" s="1"/>
  <c r="G112" i="1" s="1"/>
  <c r="C104" i="1"/>
  <c r="F104" i="1" s="1"/>
  <c r="G104" i="1" s="1"/>
  <c r="C80" i="1"/>
  <c r="F80" i="1" s="1"/>
  <c r="G80" i="1" s="1"/>
  <c r="C47" i="1"/>
  <c r="F47" i="1" s="1"/>
  <c r="G47" i="1" s="1"/>
  <c r="C93" i="1"/>
  <c r="F93" i="1" s="1"/>
  <c r="G93" i="1" s="1"/>
  <c r="C87" i="1"/>
  <c r="F87" i="1" s="1"/>
  <c r="G87" i="1" s="1"/>
  <c r="C34" i="1"/>
  <c r="D34" i="1" s="1"/>
  <c r="C61" i="1"/>
  <c r="F61" i="1" s="1"/>
  <c r="G61" i="1" s="1"/>
  <c r="C97" i="1"/>
  <c r="F97" i="1" s="1"/>
  <c r="G97" i="1" s="1"/>
  <c r="C101" i="1"/>
  <c r="F101" i="1" s="1"/>
  <c r="G101" i="1" s="1"/>
  <c r="C88" i="1"/>
  <c r="F88" i="1" s="1"/>
  <c r="G88" i="1" s="1"/>
  <c r="C108" i="1"/>
  <c r="F108" i="1" s="1"/>
  <c r="G108" i="1" s="1"/>
  <c r="C119" i="1"/>
  <c r="F119" i="1" s="1"/>
  <c r="G119" i="1" s="1"/>
  <c r="C45" i="1"/>
  <c r="F45" i="1" s="1"/>
  <c r="G45" i="1" s="1"/>
  <c r="C26" i="1"/>
  <c r="F26" i="1" s="1"/>
  <c r="C44" i="1"/>
  <c r="F44" i="1" s="1"/>
  <c r="G44" i="1" s="1"/>
  <c r="C114" i="1"/>
  <c r="F114" i="1" s="1"/>
  <c r="G114" i="1" s="1"/>
  <c r="C138" i="1"/>
  <c r="F138" i="1" s="1"/>
  <c r="G138" i="1" s="1"/>
  <c r="F30" i="1" l="1"/>
  <c r="F20" i="1"/>
  <c r="F33" i="1"/>
  <c r="G33" i="1" s="1"/>
  <c r="D33" i="1"/>
  <c r="F27" i="1"/>
  <c r="F31" i="1"/>
  <c r="G31" i="1" s="1"/>
  <c r="F23" i="1"/>
  <c r="D36" i="1"/>
  <c r="D29" i="1"/>
  <c r="G29" i="1" s="1"/>
  <c r="D21" i="1"/>
  <c r="G21" i="1" s="1"/>
  <c r="D28" i="1"/>
  <c r="G28" i="1" s="1"/>
  <c r="D24" i="1"/>
  <c r="G24" i="1" s="1"/>
  <c r="G20" i="1"/>
  <c r="G30" i="1"/>
  <c r="G23" i="1"/>
  <c r="G27" i="1"/>
  <c r="F19" i="1"/>
  <c r="G19" i="1" s="1"/>
  <c r="D32" i="1"/>
  <c r="G32" i="1" s="1"/>
  <c r="F22" i="1"/>
  <c r="G22" i="1" s="1"/>
  <c r="G36" i="1"/>
  <c r="F35" i="1"/>
  <c r="G35" i="1" s="1"/>
  <c r="F34" i="1"/>
  <c r="G34" i="1" s="1"/>
  <c r="F25" i="1"/>
  <c r="G25" i="1" s="1"/>
  <c r="D26" i="1"/>
  <c r="G26" i="1" s="1"/>
  <c r="F143" i="1" l="1" a="1"/>
  <c r="F143" i="1" s="1"/>
  <c r="F144" i="1" s="1"/>
  <c r="O11" i="1" l="1"/>
  <c r="O12" i="1" s="1"/>
  <c r="O140" i="1" s="1"/>
  <c r="F146" i="1" s="1"/>
  <c r="H144" i="1"/>
  <c r="F147" i="1" l="1"/>
  <c r="O150" i="1" s="1"/>
  <c r="O149" i="1"/>
  <c r="F149" i="1"/>
  <c r="F150" i="1" s="1"/>
</calcChain>
</file>

<file path=xl/sharedStrings.xml><?xml version="1.0" encoding="utf-8"?>
<sst xmlns="http://schemas.openxmlformats.org/spreadsheetml/2006/main" count="36" uniqueCount="35">
  <si>
    <t>dla kredytu lub pożyczki spłacanych w systemie równej raty kapitałowej, z karencja spłaty kapitału</t>
  </si>
  <si>
    <t>r - stopa referencyjna wyrażona w ułamku dziesiętnym</t>
  </si>
  <si>
    <t>i - kolejny okres płatnosci</t>
  </si>
  <si>
    <t>i</t>
  </si>
  <si>
    <t>a</t>
  </si>
  <si>
    <t>b</t>
  </si>
  <si>
    <t>c</t>
  </si>
  <si>
    <t>(r-rp)/a</t>
  </si>
  <si>
    <t xml:space="preserve">przy spłatach miesiecznych </t>
  </si>
  <si>
    <t>1+d</t>
  </si>
  <si>
    <t>(1+d)do i</t>
  </si>
  <si>
    <t>d</t>
  </si>
  <si>
    <t xml:space="preserve">Stopa Bazowa KE </t>
  </si>
  <si>
    <t xml:space="preserve">Marża za ryzyko </t>
  </si>
  <si>
    <t xml:space="preserve">Nazwa pożyczkobiorcy </t>
  </si>
  <si>
    <t xml:space="preserve">probny </t>
  </si>
  <si>
    <t xml:space="preserve">Obliczenie oczekiwanej pomocy publicznej </t>
  </si>
  <si>
    <t>Kwota pożyczki</t>
  </si>
  <si>
    <t xml:space="preserve">preferencyjne oprocentowanie pozyczki </t>
  </si>
  <si>
    <t xml:space="preserve">Obliczenie zostało przygotowane w oparciu o stosowaną przez Fundusz Górnośląski SA maksymalną marżę za ryzyko. </t>
  </si>
  <si>
    <t xml:space="preserve">Marza będzie indywidualnie wyznaczana dla kazdej transakcji i może być niższa od zastosowanej w przykładzie. </t>
  </si>
  <si>
    <t>W celu oszacowania wnioskowanej kwoty pomocy należy wypełnic żółte pola zgodnie z wnioskiem o udzielenie pożyczki</t>
  </si>
  <si>
    <t xml:space="preserve">T - liczba miesięcy karencji (max 12) </t>
  </si>
  <si>
    <t>czyli</t>
  </si>
  <si>
    <t>Aktualny kurs EUR (w zł / 1 EUR)</t>
  </si>
  <si>
    <t>ile zostało de minimis</t>
  </si>
  <si>
    <t>w zł</t>
  </si>
  <si>
    <t>maksymalne umorzenie</t>
  </si>
  <si>
    <t>Przewidywana, maksymalna kwota umożenia pożyczki</t>
  </si>
  <si>
    <t>Limit pomocy de minimis do wykorzystania (w EUR)*</t>
  </si>
  <si>
    <t>Wnioskowana kwota pomocy de minimis na odsetki preferencyjne</t>
  </si>
  <si>
    <t>Łączna wnioskowana pomoc de minimis **</t>
  </si>
  <si>
    <t>* - limit pomocy de minimis jaki przysługuje wnioskodawcy uwzględniając otrzymaną dotychczas pomoc de minimis w okresie trzech lat wstecz</t>
  </si>
  <si>
    <t>** - pod warunkiem ubiegania się przez wnioskodawcę o częściowe umożenie pożyczki</t>
  </si>
  <si>
    <t>okres trwania pożyczki w miesiacach (max 84)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</si>
</sst>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0000"/>
    <numFmt numFmtId="165" formatCode="0.000%"/>
    <numFmt numFmtId="166" formatCode="_-* #,##0.00000000000\ _z_ł_-;\-* #,##0.00000000000\ _z_ł_-;_-* &quot;-&quot;??\ _z_ł_-;_-@_-"/>
    <numFmt numFmtId="167" formatCode="_-* #,##0.00000000000\ _z_ł_-;\-* #,##0.00000000000\ _z_ł_-;_-* &quot;-&quot;???????????\ _z_ł_-;_-@_-"/>
    <numFmt numFmtId="168" formatCode="_-[$€-2]\ * #,##0.00_-;\-[$€-2]\ * #,##0.00_-;_-[$€-2]\ * &quot;-&quot;??_-;_-@_-"/>
    <numFmt numFmtId="169" formatCode="_-* #,##0.00\ [$zł-415]_-;\-* #,##0.00\ [$zł-415]_-;_-* &quot;-&quot;??\ [$zł-415]_-;_-@_-"/>
    <numFmt numFmtId="170" formatCode="_-* #,##0.00\ [$€-1]_-;\-* #,##0.00\ [$€-1]_-;_-* &quot;-&quot;??\ [$€-1]_-;_-@_-"/>
  </numFmts>
  <fonts count="19" x14ac:knownFonts="1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sz val="14"/>
      <name val="Times New Roman CE"/>
      <family val="1"/>
      <charset val="238"/>
    </font>
    <font>
      <b/>
      <sz val="10"/>
      <name val="Times New Roman CE"/>
      <charset val="238"/>
    </font>
    <font>
      <sz val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2"/>
      <name val="Times New Roman CE"/>
      <charset val="238"/>
    </font>
    <font>
      <sz val="12"/>
      <name val="Arial CE"/>
      <charset val="238"/>
    </font>
    <font>
      <b/>
      <sz val="12"/>
      <name val="Arial CE"/>
      <charset val="238"/>
    </font>
    <font>
      <b/>
      <sz val="14"/>
      <name val="Arial CE"/>
      <charset val="238"/>
    </font>
    <font>
      <b/>
      <sz val="16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12"/>
      <color rgb="FFFF0000"/>
      <name val="Times New Roman CE"/>
      <family val="1"/>
      <charset val="238"/>
    </font>
    <font>
      <sz val="14"/>
      <color theme="0"/>
      <name val="Times New Roman CE"/>
      <family val="1"/>
      <charset val="238"/>
    </font>
    <font>
      <b/>
      <sz val="12"/>
      <name val="Arial"/>
      <family val="2"/>
      <charset val="238"/>
    </font>
    <font>
      <sz val="10"/>
      <color theme="1"/>
      <name val="Times New Roman CE"/>
      <family val="1"/>
      <charset val="238"/>
    </font>
    <font>
      <sz val="14"/>
      <color theme="1"/>
      <name val="Times New Roman CE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3" fillId="3" borderId="0" xfId="0" applyFont="1" applyFill="1"/>
    <xf numFmtId="0" fontId="0" fillId="3" borderId="0" xfId="0" applyFill="1"/>
    <xf numFmtId="0" fontId="2" fillId="3" borderId="0" xfId="0" applyFont="1" applyFill="1"/>
    <xf numFmtId="0" fontId="6" fillId="3" borderId="0" xfId="0" applyFont="1" applyFill="1"/>
    <xf numFmtId="0" fontId="5" fillId="3" borderId="0" xfId="0" applyFont="1" applyFill="1"/>
    <xf numFmtId="9" fontId="0" fillId="3" borderId="0" xfId="0" applyNumberFormat="1" applyFill="1"/>
    <xf numFmtId="44" fontId="0" fillId="3" borderId="0" xfId="0" applyNumberFormat="1" applyFill="1"/>
    <xf numFmtId="170" fontId="0" fillId="3" borderId="0" xfId="0" applyNumberFormat="1" applyFill="1"/>
    <xf numFmtId="44" fontId="13" fillId="3" borderId="0" xfId="0" applyNumberFormat="1" applyFont="1" applyFill="1"/>
    <xf numFmtId="44" fontId="8" fillId="3" borderId="0" xfId="0" applyNumberFormat="1" applyFont="1" applyFill="1"/>
    <xf numFmtId="0" fontId="0" fillId="3" borderId="0" xfId="0" applyFill="1" applyAlignment="1">
      <alignment horizontal="right"/>
    </xf>
    <xf numFmtId="43" fontId="9" fillId="3" borderId="0" xfId="1" applyFont="1" applyFill="1" applyAlignment="1" applyProtection="1"/>
    <xf numFmtId="0" fontId="8" fillId="3" borderId="0" xfId="0" applyFont="1" applyFill="1"/>
    <xf numFmtId="0" fontId="9" fillId="3" borderId="0" xfId="0" applyFont="1" applyFill="1"/>
    <xf numFmtId="0" fontId="9" fillId="3" borderId="0" xfId="0" applyFont="1" applyFill="1" applyAlignment="1">
      <alignment horizontal="center"/>
    </xf>
    <xf numFmtId="4" fontId="5" fillId="3" borderId="0" xfId="0" applyNumberFormat="1" applyFont="1" applyFill="1"/>
    <xf numFmtId="43" fontId="8" fillId="3" borderId="0" xfId="0" applyNumberFormat="1" applyFont="1" applyFill="1"/>
    <xf numFmtId="44" fontId="8" fillId="3" borderId="0" xfId="3" applyFont="1" applyFill="1" applyProtection="1"/>
    <xf numFmtId="44" fontId="0" fillId="3" borderId="0" xfId="3" applyFont="1" applyFill="1" applyProtection="1"/>
    <xf numFmtId="169" fontId="0" fillId="3" borderId="0" xfId="0" applyNumberFormat="1" applyFill="1"/>
    <xf numFmtId="14" fontId="2" fillId="3" borderId="0" xfId="0" applyNumberFormat="1" applyFont="1" applyFill="1"/>
    <xf numFmtId="0" fontId="4" fillId="3" borderId="0" xfId="0" applyFont="1" applyFill="1"/>
    <xf numFmtId="2" fontId="4" fillId="3" borderId="0" xfId="0" applyNumberFormat="1" applyFont="1" applyFill="1"/>
    <xf numFmtId="44" fontId="18" fillId="2" borderId="1" xfId="3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center"/>
      <protection locked="0"/>
    </xf>
    <xf numFmtId="4" fontId="18" fillId="2" borderId="1" xfId="0" applyNumberFormat="1" applyFont="1" applyFill="1" applyBorder="1" applyAlignment="1" applyProtection="1">
      <alignment horizontal="center"/>
      <protection locked="0"/>
    </xf>
    <xf numFmtId="0" fontId="6" fillId="4" borderId="0" xfId="0" applyFont="1" applyFill="1"/>
    <xf numFmtId="0" fontId="2" fillId="4" borderId="0" xfId="0" applyFont="1" applyFill="1"/>
    <xf numFmtId="10" fontId="14" fillId="4" borderId="1" xfId="0" applyNumberFormat="1" applyFont="1" applyFill="1" applyBorder="1"/>
    <xf numFmtId="4" fontId="3" fillId="4" borderId="0" xfId="0" applyNumberFormat="1" applyFont="1" applyFill="1"/>
    <xf numFmtId="0" fontId="0" fillId="4" borderId="0" xfId="0" applyFill="1"/>
    <xf numFmtId="10" fontId="5" fillId="4" borderId="1" xfId="0" applyNumberFormat="1" applyFont="1" applyFill="1" applyBorder="1"/>
    <xf numFmtId="0" fontId="3" fillId="4" borderId="0" xfId="0" applyFont="1" applyFill="1"/>
    <xf numFmtId="165" fontId="5" fillId="4" borderId="0" xfId="2" applyNumberFormat="1" applyFont="1" applyFill="1" applyProtection="1"/>
    <xf numFmtId="0" fontId="15" fillId="4" borderId="0" xfId="0" applyFont="1" applyFill="1"/>
    <xf numFmtId="166" fontId="0" fillId="4" borderId="0" xfId="1" applyNumberFormat="1" applyFont="1" applyFill="1" applyProtection="1"/>
    <xf numFmtId="165" fontId="5" fillId="4" borderId="1" xfId="2" applyNumberFormat="1" applyFont="1" applyFill="1" applyBorder="1" applyProtection="1"/>
    <xf numFmtId="0" fontId="5" fillId="4" borderId="0" xfId="0" applyFont="1" applyFill="1"/>
    <xf numFmtId="167" fontId="0" fillId="4" borderId="0" xfId="0" applyNumberFormat="1" applyFill="1"/>
    <xf numFmtId="0" fontId="2" fillId="4" borderId="0" xfId="0" applyFont="1" applyFill="1" applyAlignment="1">
      <alignment horizontal="center"/>
    </xf>
    <xf numFmtId="164" fontId="2" fillId="4" borderId="0" xfId="0" applyNumberFormat="1" applyFont="1" applyFill="1"/>
    <xf numFmtId="4" fontId="2" fillId="4" borderId="0" xfId="0" applyNumberFormat="1" applyFont="1" applyFill="1"/>
    <xf numFmtId="2" fontId="2" fillId="4" borderId="0" xfId="0" applyNumberFormat="1" applyFont="1" applyFill="1"/>
    <xf numFmtId="4" fontId="5" fillId="4" borderId="0" xfId="0" applyNumberFormat="1" applyFont="1" applyFill="1"/>
    <xf numFmtId="2" fontId="7" fillId="4" borderId="0" xfId="0" applyNumberFormat="1" applyFont="1" applyFill="1"/>
    <xf numFmtId="44" fontId="13" fillId="4" borderId="0" xfId="0" applyNumberFormat="1" applyFont="1" applyFill="1"/>
    <xf numFmtId="44" fontId="8" fillId="4" borderId="0" xfId="0" applyNumberFormat="1" applyFont="1" applyFill="1"/>
    <xf numFmtId="44" fontId="0" fillId="4" borderId="0" xfId="0" applyNumberFormat="1" applyFill="1"/>
    <xf numFmtId="4" fontId="0" fillId="4" borderId="0" xfId="0" applyNumberFormat="1" applyFill="1"/>
    <xf numFmtId="0" fontId="12" fillId="3" borderId="0" xfId="0" applyFont="1" applyFill="1" applyAlignment="1">
      <alignment horizontal="left" wrapText="1"/>
    </xf>
    <xf numFmtId="169" fontId="9" fillId="3" borderId="2" xfId="1" applyNumberFormat="1" applyFont="1" applyFill="1" applyBorder="1" applyAlignment="1" applyProtection="1">
      <alignment horizontal="center" vertical="center"/>
    </xf>
    <xf numFmtId="169" fontId="9" fillId="3" borderId="3" xfId="1" applyNumberFormat="1" applyFont="1" applyFill="1" applyBorder="1" applyAlignment="1" applyProtection="1">
      <alignment horizontal="center" vertical="center"/>
    </xf>
    <xf numFmtId="168" fontId="16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170" fontId="9" fillId="3" borderId="2" xfId="1" applyNumberFormat="1" applyFont="1" applyFill="1" applyBorder="1" applyAlignment="1" applyProtection="1">
      <alignment horizontal="center"/>
    </xf>
    <xf numFmtId="170" fontId="9" fillId="3" borderId="3" xfId="1" applyNumberFormat="1" applyFont="1" applyFill="1" applyBorder="1" applyAlignment="1" applyProtection="1">
      <alignment horizontal="center"/>
    </xf>
    <xf numFmtId="0" fontId="9" fillId="3" borderId="0" xfId="0" applyFont="1" applyFill="1" applyAlignment="1">
      <alignment horizontal="left" wrapText="1"/>
    </xf>
    <xf numFmtId="0" fontId="9" fillId="3" borderId="5" xfId="0" applyFont="1" applyFill="1" applyBorder="1" applyAlignment="1">
      <alignment horizontal="left" wrapText="1"/>
    </xf>
    <xf numFmtId="0" fontId="10" fillId="3" borderId="0" xfId="0" applyFont="1" applyFill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169" fontId="11" fillId="3" borderId="2" xfId="1" applyNumberFormat="1" applyFont="1" applyFill="1" applyBorder="1" applyAlignment="1" applyProtection="1">
      <alignment horizontal="center" vertical="center"/>
    </xf>
    <xf numFmtId="169" fontId="11" fillId="3" borderId="3" xfId="1" applyNumberFormat="1" applyFont="1" applyFill="1" applyBorder="1" applyAlignment="1" applyProtection="1">
      <alignment horizontal="center" vertical="center"/>
    </xf>
  </cellXfs>
  <cellStyles count="4">
    <cellStyle name="Dziesiętny" xfId="1" builtinId="3"/>
    <cellStyle name="Normalny" xfId="0" builtinId="0"/>
    <cellStyle name="Procentowy" xfId="2" builtinId="5"/>
    <cellStyle name="Walutowy" xfId="3" builtin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9"/>
  <sheetViews>
    <sheetView tabSelected="1" workbookViewId="0">
      <selection activeCell="I140" sqref="I140"/>
    </sheetView>
  </sheetViews>
  <sheetFormatPr defaultColWidth="9.109375" defaultRowHeight="13.2" x14ac:dyDescent="0.25"/>
  <cols>
    <col min="1" max="1" width="4.6640625" style="2" customWidth="1"/>
    <col min="2" max="2" width="12.6640625" style="2" customWidth="1"/>
    <col min="3" max="3" width="13.88671875" style="2" customWidth="1"/>
    <col min="4" max="4" width="10" style="2" bestFit="1" customWidth="1"/>
    <col min="5" max="5" width="19" style="2" customWidth="1"/>
    <col min="6" max="6" width="11.5546875" style="2" customWidth="1"/>
    <col min="7" max="7" width="20.6640625" style="2" customWidth="1"/>
    <col min="8" max="8" width="15" style="2" bestFit="1" customWidth="1"/>
    <col min="9" max="9" width="16.88671875" style="2" bestFit="1" customWidth="1"/>
    <col min="10" max="10" width="9.109375" style="2"/>
    <col min="11" max="11" width="0" style="2" hidden="1" customWidth="1"/>
    <col min="12" max="13" width="9.109375" style="2" hidden="1" customWidth="1"/>
    <col min="14" max="14" width="10.6640625" style="2" hidden="1" customWidth="1"/>
    <col min="15" max="15" width="19.109375" style="2" hidden="1" customWidth="1"/>
    <col min="16" max="16" width="9.109375" style="2" hidden="1" customWidth="1"/>
    <col min="17" max="17" width="0" style="2" hidden="1" customWidth="1"/>
    <col min="18" max="16384" width="9.109375" style="2"/>
  </cols>
  <sheetData>
    <row r="1" spans="1:15" ht="18" x14ac:dyDescent="0.35">
      <c r="A1" s="55" t="s">
        <v>16</v>
      </c>
      <c r="B1" s="55"/>
      <c r="C1" s="55"/>
      <c r="D1" s="55"/>
      <c r="E1" s="55"/>
      <c r="F1" s="55"/>
      <c r="G1" s="55"/>
      <c r="H1" s="1"/>
      <c r="I1" s="1"/>
    </row>
    <row r="2" spans="1:15" x14ac:dyDescent="0.25">
      <c r="A2" s="54" t="s">
        <v>0</v>
      </c>
      <c r="B2" s="54"/>
      <c r="C2" s="54"/>
      <c r="D2" s="54"/>
      <c r="E2" s="54"/>
      <c r="F2" s="54"/>
      <c r="G2" s="54"/>
      <c r="H2" s="3"/>
      <c r="I2" s="3"/>
    </row>
    <row r="3" spans="1:15" ht="13.8" thickBot="1" x14ac:dyDescent="0.3">
      <c r="A3" s="54" t="s">
        <v>8</v>
      </c>
      <c r="B3" s="54"/>
      <c r="C3" s="54"/>
      <c r="D3" s="54"/>
      <c r="E3" s="54"/>
      <c r="F3" s="54"/>
      <c r="G3" s="54"/>
      <c r="H3" s="3"/>
      <c r="I3" s="3"/>
    </row>
    <row r="4" spans="1:15" ht="13.8" thickBot="1" x14ac:dyDescent="0.3">
      <c r="A4" s="3" t="s">
        <v>14</v>
      </c>
      <c r="B4" s="3"/>
      <c r="C4" s="3"/>
      <c r="D4" s="3"/>
      <c r="E4" s="56" t="s">
        <v>15</v>
      </c>
      <c r="F4" s="57"/>
      <c r="G4" s="58"/>
      <c r="H4" s="3"/>
    </row>
    <row r="5" spans="1:15" ht="21.6" thickBot="1" x14ac:dyDescent="0.45">
      <c r="A5" s="4" t="s">
        <v>17</v>
      </c>
      <c r="B5" s="3"/>
      <c r="C5" s="3"/>
      <c r="D5" s="3"/>
      <c r="E5" s="3"/>
      <c r="F5" s="5"/>
      <c r="G5" s="24">
        <v>5000000</v>
      </c>
      <c r="N5" s="6">
        <v>0.9</v>
      </c>
      <c r="O5" s="7">
        <f>G5*N5</f>
        <v>4500000</v>
      </c>
    </row>
    <row r="6" spans="1:15" s="31" customFormat="1" ht="21.6" hidden="1" thickBot="1" x14ac:dyDescent="0.45">
      <c r="A6" s="27" t="s">
        <v>12</v>
      </c>
      <c r="B6" s="28"/>
      <c r="C6" s="28"/>
      <c r="D6" s="28"/>
      <c r="E6" s="28"/>
      <c r="F6" s="29">
        <v>4.2999999999999997E-2</v>
      </c>
      <c r="G6" s="30"/>
    </row>
    <row r="7" spans="1:15" s="31" customFormat="1" ht="21.6" hidden="1" thickBot="1" x14ac:dyDescent="0.45">
      <c r="A7" s="27" t="s">
        <v>13</v>
      </c>
      <c r="B7" s="28"/>
      <c r="C7" s="28"/>
      <c r="D7" s="28"/>
      <c r="E7" s="28"/>
      <c r="F7" s="32">
        <v>0.04</v>
      </c>
      <c r="G7" s="33"/>
    </row>
    <row r="8" spans="1:15" s="31" customFormat="1" ht="21.6" hidden="1" thickBot="1" x14ac:dyDescent="0.45">
      <c r="A8" s="27" t="s">
        <v>1</v>
      </c>
      <c r="B8" s="28"/>
      <c r="C8" s="28"/>
      <c r="D8" s="28"/>
      <c r="E8" s="28"/>
      <c r="F8" s="34">
        <f>F6+F7</f>
        <v>8.299999999999999E-2</v>
      </c>
      <c r="G8" s="35">
        <f>F8/12</f>
        <v>6.9166666666666656E-3</v>
      </c>
      <c r="H8" s="36"/>
    </row>
    <row r="9" spans="1:15" s="31" customFormat="1" ht="21.6" hidden="1" thickBot="1" x14ac:dyDescent="0.45">
      <c r="A9" s="27" t="s">
        <v>18</v>
      </c>
      <c r="B9" s="28"/>
      <c r="C9" s="28"/>
      <c r="D9" s="28"/>
      <c r="E9" s="28"/>
      <c r="F9" s="37">
        <v>0.02</v>
      </c>
      <c r="G9" s="35">
        <f>F9/12</f>
        <v>1.6666666666666668E-3</v>
      </c>
    </row>
    <row r="10" spans="1:15" ht="21.6" thickBot="1" x14ac:dyDescent="0.45">
      <c r="A10" s="4"/>
      <c r="B10" s="3"/>
      <c r="C10" s="3"/>
      <c r="D10" s="3"/>
      <c r="E10" s="3"/>
      <c r="F10" s="5"/>
      <c r="G10" s="1"/>
    </row>
    <row r="11" spans="1:15" ht="21.6" thickBot="1" x14ac:dyDescent="0.45">
      <c r="A11" s="4" t="s">
        <v>34</v>
      </c>
      <c r="B11" s="3"/>
      <c r="C11" s="3"/>
      <c r="D11" s="3"/>
      <c r="E11" s="3"/>
      <c r="F11" s="5"/>
      <c r="G11" s="25">
        <v>84</v>
      </c>
      <c r="M11" s="2" t="s">
        <v>25</v>
      </c>
      <c r="O11" s="8">
        <f>G141-F144</f>
        <v>36865.256850455946</v>
      </c>
    </row>
    <row r="12" spans="1:15" ht="21.6" thickBot="1" x14ac:dyDescent="0.45">
      <c r="A12" s="4" t="s">
        <v>22</v>
      </c>
      <c r="B12" s="3"/>
      <c r="C12" s="3"/>
      <c r="D12" s="3"/>
      <c r="E12" s="3"/>
      <c r="F12" s="5"/>
      <c r="G12" s="25">
        <v>12</v>
      </c>
      <c r="N12" s="2" t="s">
        <v>26</v>
      </c>
      <c r="O12" s="7">
        <f>O11*G140</f>
        <v>157414.64675144688</v>
      </c>
    </row>
    <row r="13" spans="1:15" s="31" customFormat="1" ht="15.6" hidden="1" x14ac:dyDescent="0.3">
      <c r="A13" s="28" t="s">
        <v>2</v>
      </c>
      <c r="B13" s="28"/>
      <c r="C13" s="28"/>
      <c r="D13" s="28"/>
      <c r="E13" s="28"/>
      <c r="F13" s="38"/>
      <c r="G13" s="38"/>
    </row>
    <row r="14" spans="1:15" s="31" customFormat="1" ht="15.6" hidden="1" x14ac:dyDescent="0.3">
      <c r="A14" s="28" t="s">
        <v>9</v>
      </c>
      <c r="B14" s="28"/>
      <c r="C14" s="28"/>
      <c r="D14" s="28"/>
      <c r="E14" s="28"/>
      <c r="F14" s="38"/>
      <c r="G14" s="38">
        <f>1+G15</f>
        <v>1.0044166666666667</v>
      </c>
      <c r="H14" s="39"/>
    </row>
    <row r="15" spans="1:15" s="31" customFormat="1" ht="15.6" hidden="1" x14ac:dyDescent="0.3">
      <c r="A15" s="28" t="s">
        <v>11</v>
      </c>
      <c r="B15" s="28"/>
      <c r="C15" s="28"/>
      <c r="D15" s="28"/>
      <c r="E15" s="28"/>
      <c r="F15" s="38"/>
      <c r="G15" s="38">
        <f>(F6+1%)/12</f>
        <v>4.4166666666666668E-3</v>
      </c>
      <c r="H15" s="28"/>
    </row>
    <row r="16" spans="1:15" s="31" customFormat="1" ht="15.6" hidden="1" x14ac:dyDescent="0.3">
      <c r="A16" s="28"/>
      <c r="B16" s="28"/>
      <c r="C16" s="28"/>
      <c r="D16" s="28"/>
      <c r="E16" s="28"/>
      <c r="F16" s="38"/>
      <c r="G16" s="38"/>
      <c r="H16" s="28"/>
    </row>
    <row r="17" spans="1:9" s="31" customFormat="1" ht="15.6" hidden="1" x14ac:dyDescent="0.3">
      <c r="A17" s="28"/>
      <c r="B17" s="40" t="s">
        <v>4</v>
      </c>
      <c r="C17" s="40"/>
      <c r="D17" s="40" t="s">
        <v>5</v>
      </c>
      <c r="E17" s="40" t="s">
        <v>6</v>
      </c>
      <c r="F17" s="38"/>
      <c r="G17" s="38"/>
      <c r="H17" s="28"/>
      <c r="I17" s="28"/>
    </row>
    <row r="18" spans="1:9" s="31" customFormat="1" ht="15.6" hidden="1" x14ac:dyDescent="0.3">
      <c r="A18" s="40" t="s">
        <v>3</v>
      </c>
      <c r="B18" s="40" t="s">
        <v>10</v>
      </c>
      <c r="C18" s="40" t="s">
        <v>7</v>
      </c>
      <c r="D18" s="28"/>
      <c r="E18" s="28"/>
      <c r="F18" s="38"/>
      <c r="G18" s="38"/>
      <c r="H18" s="28"/>
      <c r="I18" s="28"/>
    </row>
    <row r="19" spans="1:9" s="31" customFormat="1" ht="15.6" hidden="1" x14ac:dyDescent="0.3">
      <c r="A19" s="28">
        <v>1</v>
      </c>
      <c r="B19" s="41">
        <f>POWER($G$14,A19)</f>
        <v>1.0044166666666667</v>
      </c>
      <c r="C19" s="41">
        <f>($G$8-$G$9)/B19</f>
        <v>5.2269144611300075E-3</v>
      </c>
      <c r="D19" s="42">
        <f>$G$5*C19</f>
        <v>26134.572305650039</v>
      </c>
      <c r="E19" s="43">
        <f>IF(A19&lt;=$G$11,1-((A19-($G$12+1))/($G$11-$G$12)),0)</f>
        <v>1.1666666666666667</v>
      </c>
      <c r="F19" s="44">
        <f t="shared" ref="F19:F35" si="0">$G$5*E19*C19</f>
        <v>30490.334356591713</v>
      </c>
      <c r="G19" s="45">
        <f t="shared" ref="G19:G50" si="1">IF(A19&lt;=$G$12,D19,F19)</f>
        <v>26134.572305650039</v>
      </c>
      <c r="H19" s="28"/>
    </row>
    <row r="20" spans="1:9" s="31" customFormat="1" ht="15.6" hidden="1" x14ac:dyDescent="0.3">
      <c r="A20" s="28">
        <v>2</v>
      </c>
      <c r="B20" s="41">
        <f t="shared" ref="B20:B83" si="2">POWER($G$14,A20)</f>
        <v>1.0088528402777779</v>
      </c>
      <c r="C20" s="41">
        <f t="shared" ref="C20:C33" si="3">($G$8-$G$9)/B20</f>
        <v>5.2039304350419051E-3</v>
      </c>
      <c r="D20" s="42">
        <f t="shared" ref="D20:D36" si="4">$G$5*C20</f>
        <v>26019.652175209525</v>
      </c>
      <c r="E20" s="43">
        <f t="shared" ref="E20:E50" si="5">IF(A20&lt;=$G$11,1-((A20-($G$12+1))/($G$11-$G$12)),0)</f>
        <v>1.1527777777777777</v>
      </c>
      <c r="F20" s="44">
        <f t="shared" si="0"/>
        <v>29994.876813088755</v>
      </c>
      <c r="G20" s="45">
        <f t="shared" si="1"/>
        <v>26019.652175209525</v>
      </c>
      <c r="H20" s="28"/>
    </row>
    <row r="21" spans="1:9" s="31" customFormat="1" ht="15.6" hidden="1" x14ac:dyDescent="0.3">
      <c r="A21" s="28">
        <v>3</v>
      </c>
      <c r="B21" s="41">
        <f t="shared" si="2"/>
        <v>1.0133086069890047</v>
      </c>
      <c r="C21" s="41">
        <f t="shared" si="3"/>
        <v>5.1810474753590701E-3</v>
      </c>
      <c r="D21" s="42">
        <f t="shared" si="4"/>
        <v>25905.23737679535</v>
      </c>
      <c r="E21" s="43">
        <f t="shared" si="5"/>
        <v>1.1388888888888888</v>
      </c>
      <c r="F21" s="44">
        <f t="shared" si="0"/>
        <v>29503.187012461371</v>
      </c>
      <c r="G21" s="45">
        <f t="shared" si="1"/>
        <v>25905.23737679535</v>
      </c>
      <c r="H21" s="28"/>
    </row>
    <row r="22" spans="1:9" s="31" customFormat="1" ht="15.6" hidden="1" x14ac:dyDescent="0.3">
      <c r="A22" s="28">
        <v>4</v>
      </c>
      <c r="B22" s="41">
        <f t="shared" si="2"/>
        <v>1.0177840533365397</v>
      </c>
      <c r="C22" s="41">
        <f t="shared" si="3"/>
        <v>5.1582651376677032E-3</v>
      </c>
      <c r="D22" s="42">
        <f t="shared" si="4"/>
        <v>25791.325688338515</v>
      </c>
      <c r="E22" s="43">
        <f t="shared" si="5"/>
        <v>1.125</v>
      </c>
      <c r="F22" s="44">
        <f t="shared" si="0"/>
        <v>29015.24139938083</v>
      </c>
      <c r="G22" s="45">
        <f t="shared" si="1"/>
        <v>25791.325688338515</v>
      </c>
      <c r="H22" s="28"/>
    </row>
    <row r="23" spans="1:9" s="31" customFormat="1" ht="15.6" hidden="1" x14ac:dyDescent="0.3">
      <c r="A23" s="28">
        <v>5</v>
      </c>
      <c r="B23" s="41">
        <f t="shared" si="2"/>
        <v>1.0222792662387761</v>
      </c>
      <c r="C23" s="41">
        <f t="shared" si="3"/>
        <v>5.1355829795082086E-3</v>
      </c>
      <c r="D23" s="42">
        <f t="shared" si="4"/>
        <v>25677.914897541043</v>
      </c>
      <c r="E23" s="43">
        <f t="shared" si="5"/>
        <v>1.1111111111111112</v>
      </c>
      <c r="F23" s="44">
        <f t="shared" si="0"/>
        <v>28531.016552823385</v>
      </c>
      <c r="G23" s="45">
        <f t="shared" si="1"/>
        <v>25677.914897541043</v>
      </c>
      <c r="H23" s="28"/>
    </row>
    <row r="24" spans="1:9" s="31" customFormat="1" ht="15.6" hidden="1" x14ac:dyDescent="0.3">
      <c r="A24" s="28">
        <v>6</v>
      </c>
      <c r="B24" s="41">
        <f t="shared" si="2"/>
        <v>1.0267943329979974</v>
      </c>
      <c r="C24" s="41">
        <f t="shared" si="3"/>
        <v>5.1130005603665886E-3</v>
      </c>
      <c r="D24" s="42">
        <f t="shared" si="4"/>
        <v>25565.002801832943</v>
      </c>
      <c r="E24" s="43">
        <f t="shared" si="5"/>
        <v>1.0972222222222223</v>
      </c>
      <c r="F24" s="44">
        <f t="shared" si="0"/>
        <v>28050.489185344482</v>
      </c>
      <c r="G24" s="45">
        <f t="shared" si="1"/>
        <v>25565.002801832943</v>
      </c>
      <c r="H24" s="28"/>
    </row>
    <row r="25" spans="1:9" s="31" customFormat="1" ht="15.6" hidden="1" x14ac:dyDescent="0.3">
      <c r="A25" s="28">
        <v>7</v>
      </c>
      <c r="B25" s="41">
        <f t="shared" si="2"/>
        <v>1.0313293413020719</v>
      </c>
      <c r="C25" s="41">
        <f t="shared" si="3"/>
        <v>5.0905174416658976E-3</v>
      </c>
      <c r="D25" s="42">
        <f t="shared" si="4"/>
        <v>25452.587208329489</v>
      </c>
      <c r="E25" s="43">
        <f t="shared" si="5"/>
        <v>1.0833333333333333</v>
      </c>
      <c r="F25" s="44">
        <f t="shared" si="0"/>
        <v>27573.636142356943</v>
      </c>
      <c r="G25" s="45">
        <f t="shared" si="1"/>
        <v>25452.587208329489</v>
      </c>
      <c r="H25" s="28"/>
    </row>
    <row r="26" spans="1:9" s="31" customFormat="1" ht="15.6" hidden="1" x14ac:dyDescent="0.3">
      <c r="A26" s="28">
        <v>8</v>
      </c>
      <c r="B26" s="41">
        <f t="shared" si="2"/>
        <v>1.0358843792261563</v>
      </c>
      <c r="C26" s="41">
        <f t="shared" si="3"/>
        <v>5.0681331867577168E-3</v>
      </c>
      <c r="D26" s="42">
        <f t="shared" si="4"/>
        <v>25340.665933788583</v>
      </c>
      <c r="E26" s="43">
        <f t="shared" si="5"/>
        <v>1.0694444444444444</v>
      </c>
      <c r="F26" s="44">
        <f t="shared" si="0"/>
        <v>27100.434401412789</v>
      </c>
      <c r="G26" s="45">
        <f t="shared" si="1"/>
        <v>25340.665933788583</v>
      </c>
      <c r="H26" s="28"/>
    </row>
    <row r="27" spans="1:9" s="31" customFormat="1" ht="15.6" hidden="1" x14ac:dyDescent="0.3">
      <c r="A27" s="28">
        <v>9</v>
      </c>
      <c r="B27" s="41">
        <f t="shared" si="2"/>
        <v>1.0404595352344053</v>
      </c>
      <c r="C27" s="41">
        <f t="shared" si="3"/>
        <v>5.0458473609136809E-3</v>
      </c>
      <c r="D27" s="42">
        <f t="shared" si="4"/>
        <v>25229.236804568405</v>
      </c>
      <c r="E27" s="43">
        <f t="shared" si="5"/>
        <v>1.0555555555555556</v>
      </c>
      <c r="F27" s="44">
        <f t="shared" si="0"/>
        <v>26630.861071488871</v>
      </c>
      <c r="G27" s="45">
        <f t="shared" si="1"/>
        <v>25229.236804568405</v>
      </c>
      <c r="H27" s="28"/>
    </row>
    <row r="28" spans="1:9" s="31" customFormat="1" ht="15.6" hidden="1" x14ac:dyDescent="0.3">
      <c r="A28" s="28">
        <v>10</v>
      </c>
      <c r="B28" s="41">
        <f t="shared" si="2"/>
        <v>1.0450548981816905</v>
      </c>
      <c r="C28" s="41">
        <f t="shared" si="3"/>
        <v>5.0236595313170309E-3</v>
      </c>
      <c r="D28" s="42">
        <f t="shared" si="4"/>
        <v>25118.297656585153</v>
      </c>
      <c r="E28" s="43">
        <f t="shared" si="5"/>
        <v>1.0416666666666667</v>
      </c>
      <c r="F28" s="44">
        <f t="shared" si="0"/>
        <v>26164.893392276204</v>
      </c>
      <c r="G28" s="45">
        <f t="shared" si="1"/>
        <v>25118.297656585153</v>
      </c>
      <c r="H28" s="28"/>
    </row>
    <row r="29" spans="1:9" s="31" customFormat="1" ht="15.6" hidden="1" x14ac:dyDescent="0.3">
      <c r="A29" s="28">
        <v>11</v>
      </c>
      <c r="B29" s="41">
        <f t="shared" si="2"/>
        <v>1.0496705573153262</v>
      </c>
      <c r="C29" s="41">
        <f t="shared" si="3"/>
        <v>5.0015692670542086E-3</v>
      </c>
      <c r="D29" s="42">
        <f t="shared" si="4"/>
        <v>25007.846335271042</v>
      </c>
      <c r="E29" s="43">
        <f t="shared" si="5"/>
        <v>1.0277777777777777</v>
      </c>
      <c r="F29" s="44">
        <f t="shared" si="0"/>
        <v>25702.508733473012</v>
      </c>
      <c r="G29" s="45">
        <f t="shared" si="1"/>
        <v>25007.846335271042</v>
      </c>
      <c r="H29" s="28"/>
    </row>
    <row r="30" spans="1:9" s="31" customFormat="1" ht="15.6" hidden="1" x14ac:dyDescent="0.3">
      <c r="A30" s="28">
        <v>12</v>
      </c>
      <c r="B30" s="41">
        <f t="shared" si="2"/>
        <v>1.0543066022768026</v>
      </c>
      <c r="C30" s="41">
        <f t="shared" si="3"/>
        <v>4.9795761391064862E-3</v>
      </c>
      <c r="D30" s="42">
        <f t="shared" si="4"/>
        <v>24897.880695532433</v>
      </c>
      <c r="E30" s="43">
        <f t="shared" si="5"/>
        <v>1.0138888888888888</v>
      </c>
      <c r="F30" s="44">
        <f t="shared" si="0"/>
        <v>25243.684594081489</v>
      </c>
      <c r="G30" s="45">
        <f t="shared" si="1"/>
        <v>24897.880695532433</v>
      </c>
      <c r="H30" s="28"/>
    </row>
    <row r="31" spans="1:9" s="31" customFormat="1" ht="15.6" hidden="1" x14ac:dyDescent="0.3">
      <c r="A31" s="28">
        <v>13</v>
      </c>
      <c r="B31" s="41">
        <f t="shared" si="2"/>
        <v>1.058963123103525</v>
      </c>
      <c r="C31" s="41">
        <f t="shared" si="3"/>
        <v>4.9576797203416444E-3</v>
      </c>
      <c r="D31" s="42">
        <f t="shared" si="4"/>
        <v>24788.398601708221</v>
      </c>
      <c r="E31" s="43">
        <f t="shared" si="5"/>
        <v>1</v>
      </c>
      <c r="F31" s="44">
        <f t="shared" si="0"/>
        <v>24788.398601708221</v>
      </c>
      <c r="G31" s="45">
        <f t="shared" si="1"/>
        <v>24788.398601708221</v>
      </c>
      <c r="H31" s="28"/>
    </row>
    <row r="32" spans="1:9" s="31" customFormat="1" ht="15.6" hidden="1" x14ac:dyDescent="0.3">
      <c r="A32" s="28">
        <v>14</v>
      </c>
      <c r="B32" s="41">
        <f t="shared" si="2"/>
        <v>1.0636402102305658</v>
      </c>
      <c r="C32" s="41">
        <f t="shared" si="3"/>
        <v>4.9358795855056602E-3</v>
      </c>
      <c r="D32" s="42">
        <f t="shared" si="4"/>
        <v>24679.397927528302</v>
      </c>
      <c r="E32" s="43">
        <f t="shared" si="5"/>
        <v>0.98611111111111116</v>
      </c>
      <c r="F32" s="44">
        <f t="shared" si="0"/>
        <v>24336.628511868188</v>
      </c>
      <c r="G32" s="45">
        <f t="shared" si="1"/>
        <v>24336.628511868188</v>
      </c>
      <c r="H32" s="28"/>
    </row>
    <row r="33" spans="1:8" s="31" customFormat="1" ht="15.6" hidden="1" x14ac:dyDescent="0.3">
      <c r="A33" s="28">
        <v>15</v>
      </c>
      <c r="B33" s="41">
        <f t="shared" si="2"/>
        <v>1.0683379544924174</v>
      </c>
      <c r="C33" s="41">
        <f t="shared" si="3"/>
        <v>4.9141753112144637E-3</v>
      </c>
      <c r="D33" s="42">
        <f>$G$5*C33</f>
        <v>24570.876556072319</v>
      </c>
      <c r="E33" s="43">
        <f t="shared" si="5"/>
        <v>0.97222222222222221</v>
      </c>
      <c r="F33" s="44">
        <f t="shared" si="0"/>
        <v>23888.35220729253</v>
      </c>
      <c r="G33" s="45">
        <f t="shared" si="1"/>
        <v>23888.35220729253</v>
      </c>
      <c r="H33" s="28"/>
    </row>
    <row r="34" spans="1:8" s="31" customFormat="1" ht="15.6" hidden="1" x14ac:dyDescent="0.3">
      <c r="A34" s="28">
        <v>16</v>
      </c>
      <c r="B34" s="41">
        <f t="shared" si="2"/>
        <v>1.0730564471247592</v>
      </c>
      <c r="C34" s="41">
        <f t="shared" ref="C34:C83" si="6">($G$8-$G$9)/B34</f>
        <v>4.8925664759457022E-3</v>
      </c>
      <c r="D34" s="42">
        <f t="shared" si="4"/>
        <v>24462.832379728512</v>
      </c>
      <c r="E34" s="43">
        <f t="shared" si="5"/>
        <v>0.95833333333333337</v>
      </c>
      <c r="F34" s="44">
        <f t="shared" si="0"/>
        <v>23443.547697239825</v>
      </c>
      <c r="G34" s="45">
        <f t="shared" si="1"/>
        <v>23443.547697239825</v>
      </c>
      <c r="H34" s="28"/>
    </row>
    <row r="35" spans="1:8" s="31" customFormat="1" ht="15.6" hidden="1" x14ac:dyDescent="0.3">
      <c r="A35" s="28">
        <v>17</v>
      </c>
      <c r="B35" s="41">
        <f t="shared" si="2"/>
        <v>1.077795779766227</v>
      </c>
      <c r="C35" s="41">
        <f t="shared" si="6"/>
        <v>4.8710526600305665E-3</v>
      </c>
      <c r="D35" s="42">
        <f t="shared" si="4"/>
        <v>24355.263300152834</v>
      </c>
      <c r="E35" s="43">
        <f t="shared" si="5"/>
        <v>0.94444444444444442</v>
      </c>
      <c r="F35" s="44">
        <f t="shared" si="0"/>
        <v>23002.193116811006</v>
      </c>
      <c r="G35" s="45">
        <f t="shared" si="1"/>
        <v>23002.193116811006</v>
      </c>
      <c r="H35" s="28"/>
    </row>
    <row r="36" spans="1:8" s="31" customFormat="1" ht="15.6" hidden="1" x14ac:dyDescent="0.3">
      <c r="A36" s="28">
        <v>18</v>
      </c>
      <c r="B36" s="41">
        <f t="shared" si="2"/>
        <v>1.0825560444601945</v>
      </c>
      <c r="C36" s="41">
        <f t="shared" si="6"/>
        <v>4.8496334456456314E-3</v>
      </c>
      <c r="D36" s="42">
        <f t="shared" si="4"/>
        <v>24248.167228228158</v>
      </c>
      <c r="E36" s="43">
        <f t="shared" si="5"/>
        <v>0.93055555555555558</v>
      </c>
      <c r="F36" s="44">
        <f t="shared" ref="F36:F46" si="7">$G$5*E36*C36</f>
        <v>22564.26672626787</v>
      </c>
      <c r="G36" s="45">
        <f t="shared" si="1"/>
        <v>22564.26672626787</v>
      </c>
      <c r="H36" s="28"/>
    </row>
    <row r="37" spans="1:8" s="31" customFormat="1" ht="15.6" hidden="1" x14ac:dyDescent="0.3">
      <c r="A37" s="28">
        <v>19</v>
      </c>
      <c r="B37" s="41">
        <f t="shared" si="2"/>
        <v>1.0873373336565604</v>
      </c>
      <c r="C37" s="41">
        <f t="shared" si="6"/>
        <v>4.8283084168047443E-3</v>
      </c>
      <c r="D37" s="28"/>
      <c r="E37" s="43">
        <f t="shared" si="5"/>
        <v>0.91666666666666663</v>
      </c>
      <c r="F37" s="44">
        <f t="shared" si="7"/>
        <v>22129.746910355076</v>
      </c>
      <c r="G37" s="45">
        <f t="shared" si="1"/>
        <v>22129.746910355076</v>
      </c>
      <c r="H37" s="28"/>
    </row>
    <row r="38" spans="1:8" s="31" customFormat="1" ht="15.6" hidden="1" x14ac:dyDescent="0.3">
      <c r="A38" s="28">
        <v>20</v>
      </c>
      <c r="B38" s="41">
        <f t="shared" si="2"/>
        <v>1.0921397402135438</v>
      </c>
      <c r="C38" s="41">
        <f t="shared" si="6"/>
        <v>4.8070771593509429E-3</v>
      </c>
      <c r="D38" s="28"/>
      <c r="E38" s="43">
        <f t="shared" si="5"/>
        <v>0.90277777777777779</v>
      </c>
      <c r="F38" s="44">
        <f t="shared" si="7"/>
        <v>21698.612177625786</v>
      </c>
      <c r="G38" s="45">
        <f t="shared" si="1"/>
        <v>21698.612177625786</v>
      </c>
      <c r="H38" s="28"/>
    </row>
    <row r="39" spans="1:8" s="31" customFormat="1" ht="15.6" hidden="1" x14ac:dyDescent="0.3">
      <c r="A39" s="28">
        <v>21</v>
      </c>
      <c r="B39" s="41">
        <f t="shared" si="2"/>
        <v>1.0969633573994868</v>
      </c>
      <c r="C39" s="41">
        <f t="shared" si="6"/>
        <v>4.7859392609484212E-3</v>
      </c>
      <c r="D39" s="28"/>
      <c r="E39" s="43">
        <f t="shared" si="5"/>
        <v>0.88888888888888884</v>
      </c>
      <c r="F39" s="44">
        <f t="shared" si="7"/>
        <v>21270.84115977076</v>
      </c>
      <c r="G39" s="45">
        <f t="shared" si="1"/>
        <v>21270.84115977076</v>
      </c>
      <c r="H39" s="28"/>
    </row>
    <row r="40" spans="1:8" s="31" customFormat="1" ht="15.6" hidden="1" x14ac:dyDescent="0.3">
      <c r="A40" s="28">
        <v>22</v>
      </c>
      <c r="B40" s="41">
        <f t="shared" si="2"/>
        <v>1.1018082788946679</v>
      </c>
      <c r="C40" s="41">
        <f t="shared" si="6"/>
        <v>4.7648943110745086E-3</v>
      </c>
      <c r="D40" s="28"/>
      <c r="E40" s="43">
        <f t="shared" si="5"/>
        <v>0.875</v>
      </c>
      <c r="F40" s="44">
        <f t="shared" si="7"/>
        <v>20846.412610950974</v>
      </c>
      <c r="G40" s="45">
        <f t="shared" si="1"/>
        <v>20846.412610950974</v>
      </c>
      <c r="H40" s="28"/>
    </row>
    <row r="41" spans="1:8" s="31" customFormat="1" ht="15.6" hidden="1" x14ac:dyDescent="0.3">
      <c r="A41" s="28">
        <v>23</v>
      </c>
      <c r="B41" s="41">
        <f t="shared" si="2"/>
        <v>1.1066745987931195</v>
      </c>
      <c r="C41" s="41">
        <f t="shared" si="6"/>
        <v>4.743941901011706E-3</v>
      </c>
      <c r="D41" s="28"/>
      <c r="E41" s="43">
        <f t="shared" si="5"/>
        <v>0.86111111111111116</v>
      </c>
      <c r="F41" s="44">
        <f t="shared" si="7"/>
        <v>20425.305407133736</v>
      </c>
      <c r="G41" s="45">
        <f t="shared" si="1"/>
        <v>20425.305407133736</v>
      </c>
      <c r="H41" s="28"/>
    </row>
    <row r="42" spans="1:8" s="31" customFormat="1" ht="15.6" hidden="1" x14ac:dyDescent="0.3">
      <c r="A42" s="28">
        <v>24</v>
      </c>
      <c r="B42" s="41">
        <f t="shared" si="2"/>
        <v>1.111562411604456</v>
      </c>
      <c r="C42" s="41">
        <f t="shared" si="6"/>
        <v>4.723081623839746E-3</v>
      </c>
      <c r="D42" s="28"/>
      <c r="E42" s="43">
        <f t="shared" si="5"/>
        <v>0.84722222222222221</v>
      </c>
      <c r="F42" s="44">
        <f t="shared" si="7"/>
        <v>20007.498545432256</v>
      </c>
      <c r="G42" s="45">
        <f t="shared" si="1"/>
        <v>20007.498545432256</v>
      </c>
      <c r="H42" s="28"/>
    </row>
    <row r="43" spans="1:8" s="31" customFormat="1" ht="15.6" hidden="1" x14ac:dyDescent="0.3">
      <c r="A43" s="28">
        <v>25</v>
      </c>
      <c r="B43" s="41">
        <f t="shared" si="2"/>
        <v>1.1164718122557091</v>
      </c>
      <c r="C43" s="41">
        <f t="shared" si="6"/>
        <v>4.7023130744276902E-3</v>
      </c>
      <c r="D43" s="28"/>
      <c r="E43" s="43">
        <f t="shared" si="5"/>
        <v>0.83333333333333337</v>
      </c>
      <c r="F43" s="44">
        <f t="shared" si="7"/>
        <v>19592.971143448711</v>
      </c>
      <c r="G43" s="45">
        <f t="shared" si="1"/>
        <v>19592.971143448711</v>
      </c>
      <c r="H43" s="28"/>
    </row>
    <row r="44" spans="1:8" s="31" customFormat="1" ht="15.6" hidden="1" x14ac:dyDescent="0.3">
      <c r="A44" s="28">
        <v>26</v>
      </c>
      <c r="B44" s="41">
        <f t="shared" si="2"/>
        <v>1.1214028960931719</v>
      </c>
      <c r="C44" s="41">
        <f t="shared" si="6"/>
        <v>4.6816358494260581E-3</v>
      </c>
      <c r="D44" s="28"/>
      <c r="E44" s="43">
        <f t="shared" si="5"/>
        <v>0.81944444444444442</v>
      </c>
      <c r="F44" s="44">
        <f t="shared" si="7"/>
        <v>19181.702438620654</v>
      </c>
      <c r="G44" s="45">
        <f t="shared" si="1"/>
        <v>19181.702438620654</v>
      </c>
      <c r="H44" s="28"/>
    </row>
    <row r="45" spans="1:8" s="31" customFormat="1" ht="15.6" hidden="1" x14ac:dyDescent="0.3">
      <c r="A45" s="28">
        <v>27</v>
      </c>
      <c r="B45" s="41">
        <f t="shared" si="2"/>
        <v>1.1263557588842499</v>
      </c>
      <c r="C45" s="41">
        <f t="shared" si="6"/>
        <v>4.6610495472589981E-3</v>
      </c>
      <c r="D45" s="28"/>
      <c r="E45" s="43">
        <f t="shared" si="5"/>
        <v>0.80555555555555558</v>
      </c>
      <c r="F45" s="44">
        <f t="shared" si="7"/>
        <v>18773.671787570966</v>
      </c>
      <c r="G45" s="45">
        <f t="shared" si="1"/>
        <v>18773.671787570966</v>
      </c>
      <c r="H45" s="28"/>
    </row>
    <row r="46" spans="1:8" s="31" customFormat="1" ht="15.6" hidden="1" x14ac:dyDescent="0.3">
      <c r="A46" s="28">
        <v>28</v>
      </c>
      <c r="B46" s="41">
        <f t="shared" si="2"/>
        <v>1.1313304968193223</v>
      </c>
      <c r="C46" s="41">
        <f t="shared" si="6"/>
        <v>4.6405537681164831E-3</v>
      </c>
      <c r="D46" s="28"/>
      <c r="E46" s="43">
        <f t="shared" si="5"/>
        <v>0.79166666666666663</v>
      </c>
      <c r="F46" s="44">
        <f t="shared" si="7"/>
        <v>18368.858665461077</v>
      </c>
      <c r="G46" s="45">
        <f t="shared" si="1"/>
        <v>18368.858665461077</v>
      </c>
      <c r="H46" s="28"/>
    </row>
    <row r="47" spans="1:8" s="31" customFormat="1" ht="15.6" hidden="1" x14ac:dyDescent="0.3">
      <c r="A47" s="28">
        <v>29</v>
      </c>
      <c r="B47" s="41">
        <f t="shared" si="2"/>
        <v>1.1363272065136076</v>
      </c>
      <c r="C47" s="41">
        <f t="shared" si="6"/>
        <v>4.620148113946552E-3</v>
      </c>
      <c r="D47" s="28"/>
      <c r="E47" s="43">
        <f t="shared" si="5"/>
        <v>0.77777777777777779</v>
      </c>
      <c r="F47" s="44">
        <f t="shared" ref="F47:F67" si="8">$G$5*E47*C47</f>
        <v>17967.242665347701</v>
      </c>
      <c r="G47" s="45">
        <f t="shared" si="1"/>
        <v>17967.242665347701</v>
      </c>
      <c r="H47" s="28"/>
    </row>
    <row r="48" spans="1:8" s="31" customFormat="1" ht="15.6" hidden="1" x14ac:dyDescent="0.3">
      <c r="A48" s="28">
        <v>30</v>
      </c>
      <c r="B48" s="41">
        <f t="shared" si="2"/>
        <v>1.1413459850090428</v>
      </c>
      <c r="C48" s="41">
        <f t="shared" si="6"/>
        <v>4.5998321884475751E-3</v>
      </c>
      <c r="D48" s="28"/>
      <c r="E48" s="43">
        <f t="shared" si="5"/>
        <v>0.76388888888888884</v>
      </c>
      <c r="F48" s="44">
        <f t="shared" si="8"/>
        <v>17568.80349754282</v>
      </c>
      <c r="G48" s="45">
        <f t="shared" si="1"/>
        <v>17568.80349754282</v>
      </c>
      <c r="H48" s="28"/>
    </row>
    <row r="49" spans="1:8" s="31" customFormat="1" ht="15.6" hidden="1" x14ac:dyDescent="0.3">
      <c r="A49" s="28">
        <v>31</v>
      </c>
      <c r="B49" s="41">
        <f t="shared" si="2"/>
        <v>1.1463869297761662</v>
      </c>
      <c r="C49" s="41">
        <f t="shared" si="6"/>
        <v>4.5796055970605569E-3</v>
      </c>
      <c r="D49" s="28"/>
      <c r="E49" s="43">
        <f t="shared" si="5"/>
        <v>0.75</v>
      </c>
      <c r="F49" s="44">
        <f t="shared" si="8"/>
        <v>17173.520988977089</v>
      </c>
      <c r="G49" s="45">
        <f t="shared" si="1"/>
        <v>17173.520988977089</v>
      </c>
      <c r="H49" s="28"/>
    </row>
    <row r="50" spans="1:8" s="31" customFormat="1" ht="15.6" hidden="1" x14ac:dyDescent="0.3">
      <c r="A50" s="28">
        <v>32</v>
      </c>
      <c r="B50" s="41">
        <f t="shared" si="2"/>
        <v>1.1514501387160112</v>
      </c>
      <c r="C50" s="41">
        <f t="shared" si="6"/>
        <v>4.5594679469614765E-3</v>
      </c>
      <c r="D50" s="28"/>
      <c r="E50" s="43">
        <f t="shared" si="5"/>
        <v>0.73611111111111116</v>
      </c>
      <c r="F50" s="44">
        <f t="shared" si="8"/>
        <v>16781.375082566548</v>
      </c>
      <c r="G50" s="45">
        <f t="shared" si="1"/>
        <v>16781.375082566548</v>
      </c>
      <c r="H50" s="28"/>
    </row>
    <row r="51" spans="1:8" s="31" customFormat="1" ht="15.6" hidden="1" x14ac:dyDescent="0.3">
      <c r="A51" s="28">
        <v>33</v>
      </c>
      <c r="B51" s="41">
        <f t="shared" si="2"/>
        <v>1.1565357101620071</v>
      </c>
      <c r="C51" s="41">
        <f t="shared" si="6"/>
        <v>4.5394188470536554E-3</v>
      </c>
      <c r="D51" s="28"/>
      <c r="E51" s="43">
        <f t="shared" ref="E51:E82" si="9">IF(A51&lt;=$G$11,1-((A51-($G$12+1))/($G$11-$G$12)),0)</f>
        <v>0.72222222222222221</v>
      </c>
      <c r="F51" s="44">
        <f t="shared" si="8"/>
        <v>16392.345836582645</v>
      </c>
      <c r="G51" s="45">
        <f t="shared" ref="G51:G82" si="10">IF(A51&lt;=$G$12,D51,F51)</f>
        <v>16392.345836582645</v>
      </c>
      <c r="H51" s="28"/>
    </row>
    <row r="52" spans="1:8" s="31" customFormat="1" ht="15.6" hidden="1" x14ac:dyDescent="0.3">
      <c r="A52" s="28">
        <v>34</v>
      </c>
      <c r="B52" s="41">
        <f t="shared" si="2"/>
        <v>1.1616437428818893</v>
      </c>
      <c r="C52" s="41">
        <f t="shared" si="6"/>
        <v>4.5194579079601647E-3</v>
      </c>
      <c r="D52" s="28"/>
      <c r="E52" s="43">
        <f t="shared" si="9"/>
        <v>0.70833333333333326</v>
      </c>
      <c r="F52" s="44">
        <f t="shared" si="8"/>
        <v>16006.413424025583</v>
      </c>
      <c r="G52" s="45">
        <f t="shared" si="10"/>
        <v>16006.413424025583</v>
      </c>
      <c r="H52" s="28"/>
    </row>
    <row r="53" spans="1:8" s="31" customFormat="1" ht="15.6" hidden="1" x14ac:dyDescent="0.3">
      <c r="A53" s="28">
        <v>35</v>
      </c>
      <c r="B53" s="41">
        <f t="shared" si="2"/>
        <v>1.1667743360796177</v>
      </c>
      <c r="C53" s="41">
        <f t="shared" si="6"/>
        <v>4.4995847420162592E-3</v>
      </c>
      <c r="D53" s="28"/>
      <c r="E53" s="43">
        <f t="shared" si="9"/>
        <v>0.69444444444444442</v>
      </c>
      <c r="F53" s="44">
        <f t="shared" si="8"/>
        <v>15623.558132000899</v>
      </c>
      <c r="G53" s="45">
        <f t="shared" si="10"/>
        <v>15623.558132000899</v>
      </c>
      <c r="H53" s="28"/>
    </row>
    <row r="54" spans="1:8" s="31" customFormat="1" ht="15.6" hidden="1" x14ac:dyDescent="0.3">
      <c r="A54" s="28">
        <v>36</v>
      </c>
      <c r="B54" s="41">
        <f t="shared" si="2"/>
        <v>1.1719275893973027</v>
      </c>
      <c r="C54" s="41">
        <f t="shared" si="6"/>
        <v>4.4797989632618523E-3</v>
      </c>
      <c r="D54" s="28"/>
      <c r="E54" s="43">
        <f t="shared" si="9"/>
        <v>0.68055555555555558</v>
      </c>
      <c r="F54" s="44">
        <f t="shared" si="8"/>
        <v>15243.760361099359</v>
      </c>
      <c r="G54" s="45">
        <f t="shared" si="10"/>
        <v>15243.760361099359</v>
      </c>
      <c r="H54" s="28"/>
    </row>
    <row r="55" spans="1:8" s="31" customFormat="1" ht="15.6" hidden="1" x14ac:dyDescent="0.3">
      <c r="A55" s="28">
        <v>37</v>
      </c>
      <c r="B55" s="41">
        <f t="shared" si="2"/>
        <v>1.1771036029171409</v>
      </c>
      <c r="C55" s="41">
        <f t="shared" si="6"/>
        <v>4.4601001874340187E-3</v>
      </c>
      <c r="D55" s="28"/>
      <c r="E55" s="43">
        <f t="shared" si="9"/>
        <v>0.66666666666666674</v>
      </c>
      <c r="F55" s="44">
        <f t="shared" si="8"/>
        <v>14867.000624780063</v>
      </c>
      <c r="G55" s="45">
        <f t="shared" si="10"/>
        <v>14867.000624780063</v>
      </c>
      <c r="H55" s="28"/>
    </row>
    <row r="56" spans="1:8" s="31" customFormat="1" ht="15.6" hidden="1" x14ac:dyDescent="0.3">
      <c r="A56" s="28">
        <v>38</v>
      </c>
      <c r="B56" s="41">
        <f t="shared" si="2"/>
        <v>1.1823024771633583</v>
      </c>
      <c r="C56" s="41">
        <f t="shared" si="6"/>
        <v>4.4404880319595299E-3</v>
      </c>
      <c r="D56" s="28"/>
      <c r="E56" s="43">
        <f t="shared" si="9"/>
        <v>0.65277777777777779</v>
      </c>
      <c r="F56" s="44">
        <f t="shared" si="8"/>
        <v>14493.2595487568</v>
      </c>
      <c r="G56" s="45">
        <f t="shared" si="10"/>
        <v>14493.2595487568</v>
      </c>
      <c r="H56" s="28"/>
    </row>
    <row r="57" spans="1:8" s="31" customFormat="1" ht="15.6" hidden="1" x14ac:dyDescent="0.3">
      <c r="A57" s="28">
        <v>39</v>
      </c>
      <c r="B57" s="41">
        <f t="shared" si="2"/>
        <v>1.1875243131041631</v>
      </c>
      <c r="C57" s="41">
        <f t="shared" si="6"/>
        <v>4.4209621159474292E-3</v>
      </c>
      <c r="D57" s="28"/>
      <c r="E57" s="43">
        <f t="shared" si="9"/>
        <v>0.63888888888888884</v>
      </c>
      <c r="F57" s="44">
        <f t="shared" si="8"/>
        <v>14122.517870387619</v>
      </c>
      <c r="G57" s="45">
        <f t="shared" si="10"/>
        <v>14122.517870387619</v>
      </c>
      <c r="H57" s="28"/>
    </row>
    <row r="58" spans="1:8" s="31" customFormat="1" ht="15.6" hidden="1" x14ac:dyDescent="0.3">
      <c r="A58" s="28">
        <v>40</v>
      </c>
      <c r="B58" s="41">
        <f t="shared" si="2"/>
        <v>1.1927692121537068</v>
      </c>
      <c r="C58" s="41">
        <f t="shared" si="6"/>
        <v>4.4015220601816259E-3</v>
      </c>
      <c r="D58" s="28"/>
      <c r="E58" s="43">
        <f t="shared" si="9"/>
        <v>0.625</v>
      </c>
      <c r="F58" s="44">
        <f t="shared" si="8"/>
        <v>13754.756438067581</v>
      </c>
      <c r="G58" s="45">
        <f t="shared" si="10"/>
        <v>13754.756438067581</v>
      </c>
      <c r="H58" s="28"/>
    </row>
    <row r="59" spans="1:8" s="31" customFormat="1" ht="15.6" hidden="1" x14ac:dyDescent="0.3">
      <c r="A59" s="28">
        <v>41</v>
      </c>
      <c r="B59" s="41">
        <f t="shared" si="2"/>
        <v>1.1980372761740525</v>
      </c>
      <c r="C59" s="41">
        <f t="shared" si="6"/>
        <v>4.3821674871135407E-3</v>
      </c>
      <c r="D59" s="28"/>
      <c r="E59" s="43">
        <f t="shared" si="9"/>
        <v>0.61111111111111116</v>
      </c>
      <c r="F59" s="44">
        <f t="shared" si="8"/>
        <v>13389.956210624709</v>
      </c>
      <c r="G59" s="45">
        <f t="shared" si="10"/>
        <v>13389.956210624709</v>
      </c>
      <c r="H59" s="28"/>
    </row>
    <row r="60" spans="1:8" s="31" customFormat="1" ht="15.6" hidden="1" x14ac:dyDescent="0.3">
      <c r="A60" s="28">
        <v>42</v>
      </c>
      <c r="B60" s="41">
        <f t="shared" si="2"/>
        <v>1.2033286074771545</v>
      </c>
      <c r="C60" s="41">
        <f t="shared" si="6"/>
        <v>4.3628980208547654E-3</v>
      </c>
      <c r="D60" s="28"/>
      <c r="E60" s="43">
        <f t="shared" si="9"/>
        <v>0.59722222222222221</v>
      </c>
      <c r="F60" s="44">
        <f t="shared" si="8"/>
        <v>13028.098256719091</v>
      </c>
      <c r="G60" s="45">
        <f t="shared" si="10"/>
        <v>13028.098256719091</v>
      </c>
      <c r="H60" s="28"/>
    </row>
    <row r="61" spans="1:8" s="31" customFormat="1" ht="15.6" hidden="1" x14ac:dyDescent="0.3">
      <c r="A61" s="28">
        <v>43</v>
      </c>
      <c r="B61" s="41">
        <f t="shared" si="2"/>
        <v>1.2086433088268451</v>
      </c>
      <c r="C61" s="41">
        <f t="shared" si="6"/>
        <v>4.3437132871697662E-3</v>
      </c>
      <c r="D61" s="28"/>
      <c r="E61" s="43">
        <f t="shared" si="9"/>
        <v>0.58333333333333326</v>
      </c>
      <c r="F61" s="44">
        <f t="shared" si="8"/>
        <v>12669.16375424515</v>
      </c>
      <c r="G61" s="45">
        <f t="shared" si="10"/>
        <v>12669.16375424515</v>
      </c>
    </row>
    <row r="62" spans="1:8" s="31" customFormat="1" ht="15.6" hidden="1" x14ac:dyDescent="0.3">
      <c r="A62" s="28">
        <v>44</v>
      </c>
      <c r="B62" s="41">
        <f t="shared" si="2"/>
        <v>1.2139814834408309</v>
      </c>
      <c r="C62" s="41">
        <f t="shared" si="6"/>
        <v>4.3246129134686118E-3</v>
      </c>
      <c r="D62" s="28"/>
      <c r="E62" s="43">
        <f t="shared" si="9"/>
        <v>0.56944444444444442</v>
      </c>
      <c r="F62" s="44">
        <f t="shared" si="8"/>
        <v>12313.133989737018</v>
      </c>
      <c r="G62" s="45">
        <f t="shared" si="10"/>
        <v>12313.133989737018</v>
      </c>
    </row>
    <row r="63" spans="1:8" s="31" customFormat="1" ht="15.6" hidden="1" x14ac:dyDescent="0.3">
      <c r="A63" s="28">
        <v>45</v>
      </c>
      <c r="B63" s="41">
        <f t="shared" si="2"/>
        <v>1.2193432349926943</v>
      </c>
      <c r="C63" s="41">
        <f t="shared" si="6"/>
        <v>4.3055965287997471E-3</v>
      </c>
      <c r="D63" s="28"/>
      <c r="E63" s="43">
        <f t="shared" si="9"/>
        <v>0.55555555555555558</v>
      </c>
      <c r="F63" s="44">
        <f t="shared" si="8"/>
        <v>11959.990357777076</v>
      </c>
      <c r="G63" s="45">
        <f t="shared" si="10"/>
        <v>11959.990357777076</v>
      </c>
    </row>
    <row r="64" spans="1:8" s="31" customFormat="1" ht="15.6" hidden="1" x14ac:dyDescent="0.3">
      <c r="A64" s="28">
        <v>46</v>
      </c>
      <c r="B64" s="41">
        <f t="shared" si="2"/>
        <v>1.2247286676139122</v>
      </c>
      <c r="C64" s="41">
        <f t="shared" si="6"/>
        <v>4.2866637638427742E-3</v>
      </c>
      <c r="D64" s="28"/>
      <c r="E64" s="43">
        <f t="shared" si="9"/>
        <v>0.54166666666666674</v>
      </c>
      <c r="F64" s="44">
        <f t="shared" si="8"/>
        <v>11609.714360407514</v>
      </c>
      <c r="G64" s="45">
        <f t="shared" si="10"/>
        <v>11609.714360407514</v>
      </c>
    </row>
    <row r="65" spans="1:7" s="31" customFormat="1" ht="15.6" hidden="1" x14ac:dyDescent="0.3">
      <c r="A65" s="28">
        <v>47</v>
      </c>
      <c r="B65" s="41">
        <f t="shared" si="2"/>
        <v>1.2301378858958738</v>
      </c>
      <c r="C65" s="41">
        <f t="shared" si="6"/>
        <v>4.2678142509012928E-3</v>
      </c>
      <c r="D65" s="28"/>
      <c r="E65" s="43">
        <f t="shared" si="9"/>
        <v>0.52777777777777779</v>
      </c>
      <c r="F65" s="44">
        <f t="shared" si="8"/>
        <v>11262.287606545078</v>
      </c>
      <c r="G65" s="45">
        <f t="shared" si="10"/>
        <v>11262.287606545078</v>
      </c>
    </row>
    <row r="66" spans="1:7" s="31" customFormat="1" ht="15.6" hidden="1" x14ac:dyDescent="0.3">
      <c r="A66" s="28">
        <v>48</v>
      </c>
      <c r="B66" s="41">
        <f t="shared" si="2"/>
        <v>1.2355709948919142</v>
      </c>
      <c r="C66" s="41">
        <f t="shared" si="6"/>
        <v>4.2490476238957516E-3</v>
      </c>
      <c r="D66" s="28"/>
      <c r="E66" s="43">
        <f t="shared" si="9"/>
        <v>0.51388888888888884</v>
      </c>
      <c r="F66" s="44">
        <f t="shared" si="8"/>
        <v>10917.691811398805</v>
      </c>
      <c r="G66" s="45">
        <f t="shared" si="10"/>
        <v>10917.691811398805</v>
      </c>
    </row>
    <row r="67" spans="1:7" s="31" customFormat="1" ht="15.6" hidden="1" x14ac:dyDescent="0.3">
      <c r="A67" s="28">
        <v>49</v>
      </c>
      <c r="B67" s="41">
        <f t="shared" si="2"/>
        <v>1.2410281001193535</v>
      </c>
      <c r="C67" s="41">
        <f t="shared" si="6"/>
        <v>4.2303635183563448E-3</v>
      </c>
      <c r="D67" s="28"/>
      <c r="E67" s="43">
        <f t="shared" si="9"/>
        <v>0.5</v>
      </c>
      <c r="F67" s="44">
        <f t="shared" si="8"/>
        <v>10575.908795890862</v>
      </c>
      <c r="G67" s="45">
        <f t="shared" si="10"/>
        <v>10575.908795890862</v>
      </c>
    </row>
    <row r="68" spans="1:7" s="31" customFormat="1" ht="15.6" hidden="1" x14ac:dyDescent="0.3">
      <c r="A68" s="28">
        <v>50</v>
      </c>
      <c r="B68" s="41">
        <f t="shared" si="2"/>
        <v>1.2465093075615474</v>
      </c>
      <c r="C68" s="41">
        <f t="shared" si="6"/>
        <v>4.2117615714159246E-3</v>
      </c>
      <c r="D68" s="28"/>
      <c r="E68" s="43">
        <f t="shared" si="9"/>
        <v>0.48611111111111116</v>
      </c>
      <c r="F68" s="44">
        <f t="shared" ref="F68:F78" si="11">$G$5*E68*C68</f>
        <v>10236.920486080375</v>
      </c>
      <c r="G68" s="45">
        <f t="shared" si="10"/>
        <v>10236.920486080375</v>
      </c>
    </row>
    <row r="69" spans="1:7" s="31" customFormat="1" ht="15.6" hidden="1" x14ac:dyDescent="0.3">
      <c r="A69" s="28">
        <v>51</v>
      </c>
      <c r="B69" s="41">
        <f t="shared" si="2"/>
        <v>1.2520147236699442</v>
      </c>
      <c r="C69" s="41">
        <f t="shared" si="6"/>
        <v>4.1932414218029618E-3</v>
      </c>
      <c r="D69" s="28"/>
      <c r="E69" s="43">
        <f t="shared" si="9"/>
        <v>0.47222222222222221</v>
      </c>
      <c r="F69" s="44">
        <f t="shared" si="11"/>
        <v>9900.7089125903258</v>
      </c>
      <c r="G69" s="45">
        <f t="shared" si="10"/>
        <v>9900.7089125903258</v>
      </c>
    </row>
    <row r="70" spans="1:7" s="31" customFormat="1" ht="15.6" hidden="1" x14ac:dyDescent="0.3">
      <c r="A70" s="28">
        <v>52</v>
      </c>
      <c r="B70" s="41">
        <f t="shared" si="2"/>
        <v>1.2575444553661534</v>
      </c>
      <c r="C70" s="41">
        <f t="shared" si="6"/>
        <v>4.1748027098345245E-3</v>
      </c>
      <c r="D70" s="28"/>
      <c r="E70" s="43">
        <f t="shared" si="9"/>
        <v>0.45833333333333337</v>
      </c>
      <c r="F70" s="44">
        <f t="shared" si="11"/>
        <v>9567.2562100374525</v>
      </c>
      <c r="G70" s="45">
        <f t="shared" si="10"/>
        <v>9567.2562100374525</v>
      </c>
    </row>
    <row r="71" spans="1:7" s="31" customFormat="1" ht="15.6" hidden="1" x14ac:dyDescent="0.3">
      <c r="A71" s="28">
        <v>53</v>
      </c>
      <c r="B71" s="41">
        <f t="shared" si="2"/>
        <v>1.2630986100440205</v>
      </c>
      <c r="C71" s="41">
        <f t="shared" si="6"/>
        <v>4.1564450774093003E-3</v>
      </c>
      <c r="D71" s="28"/>
      <c r="E71" s="43">
        <f t="shared" si="9"/>
        <v>0.44444444444444442</v>
      </c>
      <c r="F71" s="44">
        <f t="shared" si="11"/>
        <v>9236.5446164651112</v>
      </c>
      <c r="G71" s="45">
        <f t="shared" si="10"/>
        <v>9236.5446164651112</v>
      </c>
    </row>
    <row r="72" spans="1:7" s="31" customFormat="1" ht="15.6" hidden="1" x14ac:dyDescent="0.3">
      <c r="A72" s="28">
        <v>54</v>
      </c>
      <c r="B72" s="41">
        <f t="shared" si="2"/>
        <v>1.2686772955717149</v>
      </c>
      <c r="C72" s="41">
        <f t="shared" si="6"/>
        <v>4.138168168000631E-3</v>
      </c>
      <c r="D72" s="28"/>
      <c r="E72" s="43">
        <f t="shared" si="9"/>
        <v>0.43055555555555558</v>
      </c>
      <c r="F72" s="44">
        <f t="shared" si="11"/>
        <v>8908.556472779137</v>
      </c>
      <c r="G72" s="45">
        <f t="shared" si="10"/>
        <v>8908.556472779137</v>
      </c>
    </row>
    <row r="73" spans="1:7" s="31" customFormat="1" ht="15.6" hidden="1" x14ac:dyDescent="0.3">
      <c r="A73" s="28">
        <v>55</v>
      </c>
      <c r="B73" s="41">
        <f t="shared" si="2"/>
        <v>1.2742806202938235</v>
      </c>
      <c r="C73" s="41">
        <f t="shared" si="6"/>
        <v>4.1199716266495951E-3</v>
      </c>
      <c r="D73" s="28"/>
      <c r="E73" s="43">
        <f t="shared" si="9"/>
        <v>0.41666666666666663</v>
      </c>
      <c r="F73" s="44">
        <f t="shared" si="11"/>
        <v>8583.2742221866556</v>
      </c>
      <c r="G73" s="45">
        <f t="shared" si="10"/>
        <v>8583.2742221866556</v>
      </c>
    </row>
    <row r="74" spans="1:7" s="31" customFormat="1" ht="15.6" hidden="1" x14ac:dyDescent="0.3">
      <c r="A74" s="28">
        <v>56</v>
      </c>
      <c r="B74" s="41">
        <f t="shared" si="2"/>
        <v>1.2799086930334549</v>
      </c>
      <c r="C74" s="41">
        <f t="shared" si="6"/>
        <v>4.1018550999581118E-3</v>
      </c>
      <c r="D74" s="28"/>
      <c r="E74" s="43">
        <f t="shared" si="9"/>
        <v>0.40277777777777779</v>
      </c>
      <c r="F74" s="44">
        <f t="shared" si="11"/>
        <v>8260.6804096378637</v>
      </c>
      <c r="G74" s="45">
        <f t="shared" si="10"/>
        <v>8260.6804096378637</v>
      </c>
    </row>
    <row r="75" spans="1:7" s="31" customFormat="1" ht="15.6" hidden="1" x14ac:dyDescent="0.3">
      <c r="A75" s="28">
        <v>57</v>
      </c>
      <c r="B75" s="41">
        <f t="shared" si="2"/>
        <v>1.2855616230943527</v>
      </c>
      <c r="C75" s="41">
        <f t="shared" si="6"/>
        <v>4.0838182360820822E-3</v>
      </c>
      <c r="D75" s="28"/>
      <c r="E75" s="43">
        <f t="shared" si="9"/>
        <v>0.38888888888888884</v>
      </c>
      <c r="F75" s="44">
        <f t="shared" si="11"/>
        <v>7940.7576812707148</v>
      </c>
      <c r="G75" s="45">
        <f t="shared" si="10"/>
        <v>7940.7576812707148</v>
      </c>
    </row>
    <row r="76" spans="1:7" s="31" customFormat="1" ht="15.6" hidden="1" x14ac:dyDescent="0.3">
      <c r="A76" s="28">
        <v>58</v>
      </c>
      <c r="B76" s="41">
        <f t="shared" si="2"/>
        <v>1.2912395202630196</v>
      </c>
      <c r="C76" s="41">
        <f t="shared" si="6"/>
        <v>4.0658606847245489E-3</v>
      </c>
      <c r="D76" s="28"/>
      <c r="E76" s="43">
        <f t="shared" si="9"/>
        <v>0.375</v>
      </c>
      <c r="F76" s="44">
        <f t="shared" si="11"/>
        <v>7623.4887838585291</v>
      </c>
      <c r="G76" s="45">
        <f t="shared" si="10"/>
        <v>7623.4887838585291</v>
      </c>
    </row>
    <row r="77" spans="1:7" s="31" customFormat="1" ht="15.6" hidden="1" x14ac:dyDescent="0.3">
      <c r="A77" s="28">
        <v>59</v>
      </c>
      <c r="B77" s="41">
        <f t="shared" si="2"/>
        <v>1.2969424948108477</v>
      </c>
      <c r="C77" s="41">
        <f t="shared" si="6"/>
        <v>4.0479820971288973E-3</v>
      </c>
      <c r="D77" s="28"/>
      <c r="E77" s="43">
        <f t="shared" si="9"/>
        <v>0.36111111111111116</v>
      </c>
      <c r="F77" s="44">
        <f t="shared" si="11"/>
        <v>7308.8565642605099</v>
      </c>
      <c r="G77" s="45">
        <f t="shared" si="10"/>
        <v>7308.8565642605099</v>
      </c>
    </row>
    <row r="78" spans="1:7" s="31" customFormat="1" ht="15.6" hidden="1" x14ac:dyDescent="0.3">
      <c r="A78" s="28">
        <v>60</v>
      </c>
      <c r="B78" s="41">
        <f t="shared" si="2"/>
        <v>1.3026706574962625</v>
      </c>
      <c r="C78" s="41">
        <f t="shared" si="6"/>
        <v>4.0301821260720775E-3</v>
      </c>
      <c r="D78" s="28"/>
      <c r="E78" s="43">
        <f t="shared" si="9"/>
        <v>0.34722222222222221</v>
      </c>
      <c r="F78" s="44">
        <f t="shared" si="11"/>
        <v>6996.8439688751341</v>
      </c>
      <c r="G78" s="45">
        <f t="shared" si="10"/>
        <v>6996.8439688751341</v>
      </c>
    </row>
    <row r="79" spans="1:7" s="31" customFormat="1" ht="15.6" hidden="1" x14ac:dyDescent="0.3">
      <c r="A79" s="28">
        <v>61</v>
      </c>
      <c r="B79" s="41">
        <f t="shared" si="2"/>
        <v>1.3084241195668711</v>
      </c>
      <c r="C79" s="41">
        <f t="shared" si="6"/>
        <v>4.0124604258578722E-3</v>
      </c>
      <c r="D79" s="28"/>
      <c r="E79" s="43">
        <f t="shared" si="9"/>
        <v>0.33333333333333337</v>
      </c>
      <c r="F79" s="44">
        <f t="shared" ref="F79:F88" si="12">$G$5*E79*C79</f>
        <v>6687.4340430964539</v>
      </c>
      <c r="G79" s="45">
        <f t="shared" si="10"/>
        <v>6687.4340430964539</v>
      </c>
    </row>
    <row r="80" spans="1:7" s="31" customFormat="1" ht="15.6" hidden="1" x14ac:dyDescent="0.3">
      <c r="A80" s="28">
        <v>62</v>
      </c>
      <c r="B80" s="41">
        <f t="shared" si="2"/>
        <v>1.3142029927616248</v>
      </c>
      <c r="C80" s="41">
        <f t="shared" si="6"/>
        <v>3.9948166523101685E-3</v>
      </c>
      <c r="D80" s="28"/>
      <c r="E80" s="43">
        <f t="shared" si="9"/>
        <v>0.31944444444444442</v>
      </c>
      <c r="F80" s="44">
        <f t="shared" si="12"/>
        <v>6380.6099307731847</v>
      </c>
      <c r="G80" s="45">
        <f t="shared" si="10"/>
        <v>6380.6099307731847</v>
      </c>
    </row>
    <row r="81" spans="1:7" s="31" customFormat="1" ht="15.6" hidden="1" x14ac:dyDescent="0.3">
      <c r="A81" s="28">
        <v>63</v>
      </c>
      <c r="B81" s="41">
        <f t="shared" si="2"/>
        <v>1.3200073893129887</v>
      </c>
      <c r="C81" s="41">
        <f t="shared" si="6"/>
        <v>3.9772504627662844E-3</v>
      </c>
      <c r="D81" s="28"/>
      <c r="E81" s="43">
        <f t="shared" si="9"/>
        <v>0.30555555555555558</v>
      </c>
      <c r="F81" s="44">
        <f t="shared" si="12"/>
        <v>6076.3548736707135</v>
      </c>
      <c r="G81" s="45">
        <f t="shared" si="10"/>
        <v>6076.3548736707135</v>
      </c>
    </row>
    <row r="82" spans="1:7" s="31" customFormat="1" ht="15.6" hidden="1" x14ac:dyDescent="0.3">
      <c r="A82" s="28">
        <v>64</v>
      </c>
      <c r="B82" s="41">
        <f t="shared" si="2"/>
        <v>1.3258374219491214</v>
      </c>
      <c r="C82" s="41">
        <f t="shared" si="6"/>
        <v>3.9597615160703063E-3</v>
      </c>
      <c r="D82" s="28"/>
      <c r="E82" s="43">
        <f t="shared" si="9"/>
        <v>0.29166666666666663</v>
      </c>
      <c r="F82" s="44">
        <f t="shared" si="12"/>
        <v>5774.652210935863</v>
      </c>
      <c r="G82" s="45">
        <f t="shared" si="10"/>
        <v>5774.652210935863</v>
      </c>
    </row>
    <row r="83" spans="1:7" s="31" customFormat="1" ht="15.6" hidden="1" x14ac:dyDescent="0.3">
      <c r="A83" s="28">
        <v>65</v>
      </c>
      <c r="B83" s="41">
        <f t="shared" si="2"/>
        <v>1.3316932038960634</v>
      </c>
      <c r="C83" s="41">
        <f t="shared" si="6"/>
        <v>3.9423494725664707E-3</v>
      </c>
      <c r="D83" s="28"/>
      <c r="E83" s="43">
        <f t="shared" ref="E83:E102" si="13">IF(A83&lt;=$G$11,1-((A83-($G$12+1))/($G$11-$G$12)),0)</f>
        <v>0.27777777777777779</v>
      </c>
      <c r="F83" s="44">
        <f t="shared" si="12"/>
        <v>5475.4853785645428</v>
      </c>
      <c r="G83" s="45">
        <f t="shared" ref="G83:G102" si="14">IF(A83&lt;=$G$12,D83,F83)</f>
        <v>5475.4853785645428</v>
      </c>
    </row>
    <row r="84" spans="1:7" s="31" customFormat="1" ht="15.6" hidden="1" x14ac:dyDescent="0.3">
      <c r="A84" s="28">
        <v>66</v>
      </c>
      <c r="B84" s="41">
        <f t="shared" ref="B84:B102" si="15">POWER($G$14,A84)</f>
        <v>1.3375748488799377</v>
      </c>
      <c r="C84" s="41">
        <f t="shared" ref="C84:C102" si="16">($G$8-$G$9)/B84</f>
        <v>3.9250139940925615E-3</v>
      </c>
      <c r="D84" s="28"/>
      <c r="E84" s="43">
        <f t="shared" si="13"/>
        <v>0.26388888888888884</v>
      </c>
      <c r="F84" s="44">
        <f t="shared" si="12"/>
        <v>5178.8379088721294</v>
      </c>
      <c r="G84" s="45">
        <f t="shared" si="14"/>
        <v>5178.8379088721294</v>
      </c>
    </row>
    <row r="85" spans="1:7" s="31" customFormat="1" ht="15.6" hidden="1" x14ac:dyDescent="0.3">
      <c r="A85" s="28">
        <v>67</v>
      </c>
      <c r="B85" s="41">
        <f t="shared" si="15"/>
        <v>1.3434824711291575</v>
      </c>
      <c r="C85" s="41">
        <f t="shared" si="16"/>
        <v>3.9077547439733459E-3</v>
      </c>
      <c r="D85" s="28"/>
      <c r="E85" s="43">
        <f t="shared" si="13"/>
        <v>0.25</v>
      </c>
      <c r="F85" s="44">
        <f t="shared" si="12"/>
        <v>4884.6934299666827</v>
      </c>
      <c r="G85" s="45">
        <f t="shared" si="14"/>
        <v>4884.6934299666827</v>
      </c>
    </row>
    <row r="86" spans="1:7" s="31" customFormat="1" ht="15.6" hidden="1" x14ac:dyDescent="0.3">
      <c r="A86" s="28">
        <v>68</v>
      </c>
      <c r="B86" s="41">
        <f t="shared" si="15"/>
        <v>1.3494161853766447</v>
      </c>
      <c r="C86" s="41">
        <f t="shared" si="16"/>
        <v>3.8905713870140335E-3</v>
      </c>
      <c r="D86" s="28"/>
      <c r="E86" s="43">
        <f t="shared" si="13"/>
        <v>0.23611111111111116</v>
      </c>
      <c r="F86" s="44">
        <f t="shared" si="12"/>
        <v>4593.0356652249011</v>
      </c>
      <c r="G86" s="45">
        <f t="shared" si="14"/>
        <v>4593.0356652249011</v>
      </c>
    </row>
    <row r="87" spans="1:7" s="31" customFormat="1" ht="15.6" hidden="1" x14ac:dyDescent="0.3">
      <c r="A87" s="28">
        <v>69</v>
      </c>
      <c r="B87" s="41">
        <f t="shared" si="15"/>
        <v>1.3553761068620582</v>
      </c>
      <c r="C87" s="41">
        <f t="shared" si="16"/>
        <v>3.8734635894937691E-3</v>
      </c>
      <c r="D87" s="28"/>
      <c r="E87" s="43">
        <f t="shared" si="13"/>
        <v>0.22222222222222221</v>
      </c>
      <c r="F87" s="44">
        <f t="shared" si="12"/>
        <v>4303.8484327708538</v>
      </c>
      <c r="G87" s="45">
        <f t="shared" si="14"/>
        <v>4303.8484327708538</v>
      </c>
    </row>
    <row r="88" spans="1:7" s="31" customFormat="1" ht="15.6" hidden="1" x14ac:dyDescent="0.3">
      <c r="A88" s="28">
        <v>70</v>
      </c>
      <c r="B88" s="41">
        <f t="shared" si="15"/>
        <v>1.3613623513340325</v>
      </c>
      <c r="C88" s="41">
        <f t="shared" si="16"/>
        <v>3.8564310191591491E-3</v>
      </c>
      <c r="D88" s="28"/>
      <c r="E88" s="43">
        <f t="shared" si="13"/>
        <v>0.20833333333333337</v>
      </c>
      <c r="F88" s="44">
        <f t="shared" si="12"/>
        <v>4017.1156449574478</v>
      </c>
      <c r="G88" s="45">
        <f t="shared" si="14"/>
        <v>4017.1156449574478</v>
      </c>
    </row>
    <row r="89" spans="1:7" s="31" customFormat="1" ht="15.6" hidden="1" x14ac:dyDescent="0.3">
      <c r="A89" s="28">
        <v>71</v>
      </c>
      <c r="B89" s="41">
        <f t="shared" si="15"/>
        <v>1.3673750350524245</v>
      </c>
      <c r="C89" s="41">
        <f t="shared" si="16"/>
        <v>3.8394733452177705E-3</v>
      </c>
      <c r="D89" s="28"/>
      <c r="E89" s="43">
        <f t="shared" si="13"/>
        <v>0.19444444444444442</v>
      </c>
      <c r="F89" s="44">
        <f t="shared" ref="F89:F100" si="17">$G$5*E89*C89</f>
        <v>3732.8213078506101</v>
      </c>
      <c r="G89" s="45">
        <f t="shared" si="14"/>
        <v>3732.8213078506101</v>
      </c>
    </row>
    <row r="90" spans="1:7" s="31" customFormat="1" ht="15.6" hidden="1" x14ac:dyDescent="0.3">
      <c r="A90" s="28">
        <v>72</v>
      </c>
      <c r="B90" s="41">
        <f t="shared" si="15"/>
        <v>1.3734142747905731</v>
      </c>
      <c r="C90" s="41">
        <f t="shared" si="16"/>
        <v>3.8225902383318042E-3</v>
      </c>
      <c r="D90" s="28"/>
      <c r="E90" s="43">
        <f t="shared" si="13"/>
        <v>0.18055555555555558</v>
      </c>
      <c r="F90" s="44">
        <f t="shared" si="17"/>
        <v>3450.9495207162126</v>
      </c>
      <c r="G90" s="45">
        <f t="shared" si="14"/>
        <v>3450.9495207162126</v>
      </c>
    </row>
    <row r="91" spans="1:7" s="31" customFormat="1" ht="15.6" hidden="1" x14ac:dyDescent="0.3">
      <c r="A91" s="28">
        <v>73</v>
      </c>
      <c r="B91" s="41">
        <f t="shared" si="15"/>
        <v>1.3794801878375649</v>
      </c>
      <c r="C91" s="41">
        <f t="shared" si="16"/>
        <v>3.8057813706116024E-3</v>
      </c>
      <c r="D91" s="28"/>
      <c r="E91" s="43">
        <f t="shared" si="13"/>
        <v>0.16666666666666663</v>
      </c>
      <c r="F91" s="44">
        <f t="shared" si="17"/>
        <v>3171.4844755096678</v>
      </c>
      <c r="G91" s="45">
        <f t="shared" si="14"/>
        <v>3171.4844755096678</v>
      </c>
    </row>
    <row r="92" spans="1:7" s="31" customFormat="1" ht="15.6" hidden="1" x14ac:dyDescent="0.3">
      <c r="A92" s="28">
        <v>74</v>
      </c>
      <c r="B92" s="41">
        <f t="shared" si="15"/>
        <v>1.3855728920005141</v>
      </c>
      <c r="C92" s="41">
        <f t="shared" si="16"/>
        <v>3.7890464156093281E-3</v>
      </c>
      <c r="D92" s="28"/>
      <c r="E92" s="43">
        <f t="shared" si="13"/>
        <v>0.15277777777777779</v>
      </c>
      <c r="F92" s="44">
        <f t="shared" si="17"/>
        <v>2894.4104563682372</v>
      </c>
      <c r="G92" s="45">
        <f t="shared" si="14"/>
        <v>2894.4104563682372</v>
      </c>
    </row>
    <row r="93" spans="1:7" s="31" customFormat="1" ht="15.6" hidden="1" x14ac:dyDescent="0.3">
      <c r="A93" s="28">
        <v>75</v>
      </c>
      <c r="B93" s="41">
        <f t="shared" si="15"/>
        <v>1.3916925056068494</v>
      </c>
      <c r="C93" s="41">
        <f t="shared" si="16"/>
        <v>3.7723850483126148E-3</v>
      </c>
      <c r="D93" s="28"/>
      <c r="E93" s="43">
        <f t="shared" si="13"/>
        <v>0.13888888888888884</v>
      </c>
      <c r="F93" s="44">
        <f t="shared" si="17"/>
        <v>2619.7118391059812</v>
      </c>
      <c r="G93" s="45">
        <f t="shared" si="14"/>
        <v>2619.7118391059812</v>
      </c>
    </row>
    <row r="94" spans="1:7" s="31" customFormat="1" ht="15.6" hidden="1" x14ac:dyDescent="0.3">
      <c r="A94" s="28">
        <v>76</v>
      </c>
      <c r="B94" s="41">
        <f t="shared" si="15"/>
        <v>1.3978391475066136</v>
      </c>
      <c r="C94" s="41">
        <f t="shared" si="16"/>
        <v>3.7557969451382524E-3</v>
      </c>
      <c r="D94" s="28"/>
      <c r="E94" s="43">
        <f t="shared" si="13"/>
        <v>0.125</v>
      </c>
      <c r="F94" s="44">
        <f t="shared" si="17"/>
        <v>2347.3730907114077</v>
      </c>
      <c r="G94" s="45">
        <f t="shared" si="14"/>
        <v>2347.3730907114077</v>
      </c>
    </row>
    <row r="95" spans="1:7" s="31" customFormat="1" ht="15.6" hidden="1" x14ac:dyDescent="0.3">
      <c r="A95" s="28">
        <v>77</v>
      </c>
      <c r="B95" s="41">
        <f t="shared" si="15"/>
        <v>1.4040129370747676</v>
      </c>
      <c r="C95" s="41">
        <f t="shared" si="16"/>
        <v>3.7392817839259139E-3</v>
      </c>
      <c r="D95" s="28"/>
      <c r="E95" s="43">
        <f t="shared" si="13"/>
        <v>0.11111111111111116</v>
      </c>
      <c r="F95" s="44">
        <f t="shared" si="17"/>
        <v>2077.378768847731</v>
      </c>
      <c r="G95" s="45">
        <f t="shared" si="14"/>
        <v>2077.378768847731</v>
      </c>
    </row>
    <row r="96" spans="1:7" s="31" customFormat="1" ht="15.6" hidden="1" x14ac:dyDescent="0.3">
      <c r="A96" s="28">
        <v>78</v>
      </c>
      <c r="B96" s="41">
        <f t="shared" si="15"/>
        <v>1.4102139942135148</v>
      </c>
      <c r="C96" s="41">
        <f t="shared" si="16"/>
        <v>3.7228392439318803E-3</v>
      </c>
      <c r="D96" s="28"/>
      <c r="E96" s="43">
        <f t="shared" si="13"/>
        <v>9.722222222222221E-2</v>
      </c>
      <c r="F96" s="44">
        <f t="shared" si="17"/>
        <v>1809.7135213557749</v>
      </c>
      <c r="G96" s="45">
        <f t="shared" si="14"/>
        <v>1809.7135213557749</v>
      </c>
    </row>
    <row r="97" spans="1:7" s="31" customFormat="1" ht="15.6" hidden="1" x14ac:dyDescent="0.3">
      <c r="A97" s="28">
        <v>79</v>
      </c>
      <c r="B97" s="41">
        <f t="shared" si="15"/>
        <v>1.4164424393546244</v>
      </c>
      <c r="C97" s="41">
        <f t="shared" si="16"/>
        <v>3.7064690058228296E-3</v>
      </c>
      <c r="D97" s="28"/>
      <c r="E97" s="43">
        <f t="shared" si="13"/>
        <v>8.333333333333337E-2</v>
      </c>
      <c r="F97" s="44">
        <f t="shared" si="17"/>
        <v>1544.3620857595131</v>
      </c>
      <c r="G97" s="45">
        <f t="shared" si="14"/>
        <v>1544.3620857595131</v>
      </c>
    </row>
    <row r="98" spans="1:7" s="31" customFormat="1" ht="15.6" hidden="1" x14ac:dyDescent="0.3">
      <c r="A98" s="28">
        <v>80</v>
      </c>
      <c r="B98" s="41">
        <f t="shared" si="15"/>
        <v>1.4226983934617745</v>
      </c>
      <c r="C98" s="41">
        <f t="shared" si="16"/>
        <v>3.6901707516696211E-3</v>
      </c>
      <c r="D98" s="28"/>
      <c r="E98" s="43">
        <f t="shared" si="13"/>
        <v>6.944444444444442E-2</v>
      </c>
      <c r="F98" s="44">
        <f t="shared" si="17"/>
        <v>1281.3092887741734</v>
      </c>
      <c r="G98" s="45">
        <f t="shared" si="14"/>
        <v>1281.3092887741734</v>
      </c>
    </row>
    <row r="99" spans="1:7" s="31" customFormat="1" ht="15.6" hidden="1" x14ac:dyDescent="0.3">
      <c r="A99" s="28">
        <v>81</v>
      </c>
      <c r="B99" s="41">
        <f t="shared" si="15"/>
        <v>1.4289819780328974</v>
      </c>
      <c r="C99" s="41">
        <f t="shared" si="16"/>
        <v>3.6739441649411308E-3</v>
      </c>
      <c r="D99" s="28"/>
      <c r="E99" s="43">
        <f t="shared" si="13"/>
        <v>5.555555555555558E-2</v>
      </c>
      <c r="F99" s="44">
        <f t="shared" si="17"/>
        <v>1020.5400458169813</v>
      </c>
      <c r="G99" s="45">
        <f t="shared" si="14"/>
        <v>1020.5400458169813</v>
      </c>
    </row>
    <row r="100" spans="1:7" s="31" customFormat="1" ht="15.6" hidden="1" x14ac:dyDescent="0.3">
      <c r="A100" s="28">
        <v>82</v>
      </c>
      <c r="B100" s="41">
        <f t="shared" si="15"/>
        <v>1.4352933151025427</v>
      </c>
      <c r="C100" s="41">
        <f t="shared" si="16"/>
        <v>3.6577889304980978E-3</v>
      </c>
      <c r="D100" s="28"/>
      <c r="E100" s="43">
        <f t="shared" si="13"/>
        <v>4.166666666666663E-2</v>
      </c>
      <c r="F100" s="44">
        <f t="shared" si="17"/>
        <v>762.03936052043628</v>
      </c>
      <c r="G100" s="45">
        <f t="shared" si="14"/>
        <v>762.03936052043628</v>
      </c>
    </row>
    <row r="101" spans="1:7" s="31" customFormat="1" ht="15.6" hidden="1" x14ac:dyDescent="0.3">
      <c r="A101" s="28">
        <v>83</v>
      </c>
      <c r="B101" s="41">
        <f t="shared" si="15"/>
        <v>1.4416325272442456</v>
      </c>
      <c r="C101" s="41">
        <f t="shared" si="16"/>
        <v>3.6417047345870049E-3</v>
      </c>
      <c r="D101" s="28"/>
      <c r="E101" s="43">
        <f t="shared" si="13"/>
        <v>2.777777777777779E-2</v>
      </c>
      <c r="F101" s="44">
        <f>$G$5*E101*C101</f>
        <v>505.79232424819537</v>
      </c>
      <c r="G101" s="45">
        <f t="shared" si="14"/>
        <v>505.79232424819537</v>
      </c>
    </row>
    <row r="102" spans="1:7" s="31" customFormat="1" ht="15.6" hidden="1" x14ac:dyDescent="0.3">
      <c r="A102" s="28">
        <v>84</v>
      </c>
      <c r="B102" s="41">
        <f t="shared" si="15"/>
        <v>1.4479997375729079</v>
      </c>
      <c r="C102" s="41">
        <f t="shared" si="16"/>
        <v>3.6256912648339875E-3</v>
      </c>
      <c r="D102" s="28"/>
      <c r="E102" s="43">
        <f t="shared" si="13"/>
        <v>1.388888888888884E-2</v>
      </c>
      <c r="F102" s="44">
        <f>$G$5*E102*C102</f>
        <v>251.78411561347045</v>
      </c>
      <c r="G102" s="45">
        <f t="shared" si="14"/>
        <v>251.78411561347045</v>
      </c>
    </row>
    <row r="103" spans="1:7" s="31" customFormat="1" ht="15.6" hidden="1" x14ac:dyDescent="0.3">
      <c r="A103" s="28">
        <v>85</v>
      </c>
      <c r="B103" s="41">
        <f t="shared" ref="B103:B118" si="18">POWER($G$14,A103)</f>
        <v>1.4543950697471881</v>
      </c>
      <c r="C103" s="41">
        <f t="shared" ref="C103:C118" si="19">($G$8-$G$9)/B103</f>
        <v>3.6097482102387668E-3</v>
      </c>
      <c r="D103" s="28"/>
      <c r="E103" s="43">
        <f t="shared" ref="E103:E118" si="20">IF(A103&lt;=$G$11,1-((A103-($G$12+1))/($G$11-$G$12)),0)</f>
        <v>0</v>
      </c>
      <c r="F103" s="44">
        <f t="shared" ref="F103:F117" si="21">$G$5*E103*C103</f>
        <v>0</v>
      </c>
      <c r="G103" s="45">
        <f t="shared" ref="G103:G118" si="22">IF(A103&lt;=$G$12,D103,F103)</f>
        <v>0</v>
      </c>
    </row>
    <row r="104" spans="1:7" s="31" customFormat="1" ht="15.6" hidden="1" x14ac:dyDescent="0.3">
      <c r="A104" s="28">
        <v>86</v>
      </c>
      <c r="B104" s="41">
        <f t="shared" si="18"/>
        <v>1.460818647971905</v>
      </c>
      <c r="C104" s="41">
        <f t="shared" si="19"/>
        <v>3.5938752611686053E-3</v>
      </c>
      <c r="D104" s="28"/>
      <c r="E104" s="43">
        <f t="shared" si="20"/>
        <v>0</v>
      </c>
      <c r="F104" s="44">
        <f t="shared" si="21"/>
        <v>0</v>
      </c>
      <c r="G104" s="45">
        <f t="shared" si="22"/>
        <v>0</v>
      </c>
    </row>
    <row r="105" spans="1:7" s="31" customFormat="1" ht="15.6" hidden="1" x14ac:dyDescent="0.3">
      <c r="A105" s="28">
        <v>87</v>
      </c>
      <c r="B105" s="41">
        <f t="shared" si="18"/>
        <v>1.4672705970004478</v>
      </c>
      <c r="C105" s="41">
        <f t="shared" si="19"/>
        <v>3.5780721093522983E-3</v>
      </c>
      <c r="D105" s="28"/>
      <c r="E105" s="43">
        <f t="shared" si="20"/>
        <v>0</v>
      </c>
      <c r="F105" s="44">
        <f t="shared" si="21"/>
        <v>0</v>
      </c>
      <c r="G105" s="45">
        <f t="shared" si="22"/>
        <v>0</v>
      </c>
    </row>
    <row r="106" spans="1:7" s="31" customFormat="1" ht="15.6" hidden="1" x14ac:dyDescent="0.3">
      <c r="A106" s="28">
        <v>88</v>
      </c>
      <c r="B106" s="41">
        <f t="shared" si="18"/>
        <v>1.4737510421372</v>
      </c>
      <c r="C106" s="41">
        <f t="shared" si="19"/>
        <v>3.5623384478741869E-3</v>
      </c>
      <c r="D106" s="28"/>
      <c r="E106" s="43">
        <f t="shared" si="20"/>
        <v>0</v>
      </c>
      <c r="F106" s="44">
        <f t="shared" si="21"/>
        <v>0</v>
      </c>
      <c r="G106" s="45">
        <f t="shared" si="22"/>
        <v>0</v>
      </c>
    </row>
    <row r="107" spans="1:7" s="31" customFormat="1" ht="15.6" hidden="1" x14ac:dyDescent="0.3">
      <c r="A107" s="28">
        <v>89</v>
      </c>
      <c r="B107" s="41">
        <f t="shared" si="18"/>
        <v>1.4802601092399728</v>
      </c>
      <c r="C107" s="41">
        <f t="shared" si="19"/>
        <v>3.5466739711681938E-3</v>
      </c>
      <c r="D107" s="28"/>
      <c r="E107" s="43">
        <f t="shared" si="20"/>
        <v>0</v>
      </c>
      <c r="F107" s="44">
        <f t="shared" si="21"/>
        <v>0</v>
      </c>
      <c r="G107" s="45">
        <f t="shared" si="22"/>
        <v>0</v>
      </c>
    </row>
    <row r="108" spans="1:7" s="31" customFormat="1" ht="15.6" hidden="1" x14ac:dyDescent="0.3">
      <c r="A108" s="28">
        <v>90</v>
      </c>
      <c r="B108" s="41">
        <f t="shared" si="18"/>
        <v>1.4867979247224494</v>
      </c>
      <c r="C108" s="41">
        <f t="shared" si="19"/>
        <v>3.5310783750118909E-3</v>
      </c>
      <c r="D108" s="28"/>
      <c r="E108" s="43">
        <f t="shared" si="20"/>
        <v>0</v>
      </c>
      <c r="F108" s="44">
        <f t="shared" si="21"/>
        <v>0</v>
      </c>
      <c r="G108" s="45">
        <f t="shared" si="22"/>
        <v>0</v>
      </c>
    </row>
    <row r="109" spans="1:7" s="31" customFormat="1" ht="15.6" hidden="1" x14ac:dyDescent="0.3">
      <c r="A109" s="28">
        <v>91</v>
      </c>
      <c r="B109" s="41">
        <f t="shared" si="18"/>
        <v>1.49336461555664</v>
      </c>
      <c r="C109" s="41">
        <f t="shared" si="19"/>
        <v>3.5155513565205921E-3</v>
      </c>
      <c r="D109" s="28"/>
      <c r="E109" s="43">
        <f t="shared" si="20"/>
        <v>0</v>
      </c>
      <c r="F109" s="44">
        <f t="shared" si="21"/>
        <v>0</v>
      </c>
      <c r="G109" s="45">
        <f t="shared" si="22"/>
        <v>0</v>
      </c>
    </row>
    <row r="110" spans="1:7" s="31" customFormat="1" ht="15.6" hidden="1" x14ac:dyDescent="0.3">
      <c r="A110" s="28">
        <v>92</v>
      </c>
      <c r="B110" s="41">
        <f t="shared" si="18"/>
        <v>1.4999603092753488</v>
      </c>
      <c r="C110" s="41">
        <f t="shared" si="19"/>
        <v>3.5000926141414666E-3</v>
      </c>
      <c r="D110" s="28"/>
      <c r="E110" s="43">
        <f t="shared" si="20"/>
        <v>0</v>
      </c>
      <c r="F110" s="44">
        <f t="shared" si="21"/>
        <v>0</v>
      </c>
      <c r="G110" s="45">
        <f t="shared" si="22"/>
        <v>0</v>
      </c>
    </row>
    <row r="111" spans="1:7" s="31" customFormat="1" ht="15.6" hidden="1" x14ac:dyDescent="0.3">
      <c r="A111" s="28">
        <v>93</v>
      </c>
      <c r="B111" s="41">
        <f t="shared" si="18"/>
        <v>1.5065851339746483</v>
      </c>
      <c r="C111" s="41">
        <f t="shared" si="19"/>
        <v>3.4847018476476892E-3</v>
      </c>
      <c r="D111" s="28"/>
      <c r="E111" s="43">
        <f t="shared" si="20"/>
        <v>0</v>
      </c>
      <c r="F111" s="44">
        <f t="shared" si="21"/>
        <v>0</v>
      </c>
      <c r="G111" s="45">
        <f t="shared" si="22"/>
        <v>0</v>
      </c>
    </row>
    <row r="112" spans="1:7" s="31" customFormat="1" ht="15.6" hidden="1" x14ac:dyDescent="0.3">
      <c r="A112" s="28">
        <v>94</v>
      </c>
      <c r="B112" s="41">
        <f t="shared" si="18"/>
        <v>1.5132392183163699</v>
      </c>
      <c r="C112" s="41">
        <f t="shared" si="19"/>
        <v>3.4693787581326031E-3</v>
      </c>
      <c r="D112" s="28"/>
      <c r="E112" s="43">
        <f t="shared" si="20"/>
        <v>0</v>
      </c>
      <c r="F112" s="44">
        <f t="shared" si="21"/>
        <v>0</v>
      </c>
      <c r="G112" s="45">
        <f t="shared" si="22"/>
        <v>0</v>
      </c>
    </row>
    <row r="113" spans="1:7" s="31" customFormat="1" ht="15.6" hidden="1" x14ac:dyDescent="0.3">
      <c r="A113" s="28">
        <v>95</v>
      </c>
      <c r="B113" s="41">
        <f t="shared" si="18"/>
        <v>1.5199226915306006</v>
      </c>
      <c r="C113" s="41">
        <f t="shared" si="19"/>
        <v>3.4541230480039193E-3</v>
      </c>
      <c r="D113" s="28"/>
      <c r="E113" s="43">
        <f t="shared" si="20"/>
        <v>0</v>
      </c>
      <c r="F113" s="44">
        <f t="shared" si="21"/>
        <v>0</v>
      </c>
      <c r="G113" s="45">
        <f t="shared" si="22"/>
        <v>0</v>
      </c>
    </row>
    <row r="114" spans="1:7" s="31" customFormat="1" ht="15.6" hidden="1" x14ac:dyDescent="0.3">
      <c r="A114" s="28">
        <v>96</v>
      </c>
      <c r="B114" s="41">
        <f t="shared" si="18"/>
        <v>1.5266356834181944</v>
      </c>
      <c r="C114" s="41">
        <f t="shared" si="19"/>
        <v>3.4389344209779325E-3</v>
      </c>
      <c r="D114" s="28"/>
      <c r="E114" s="43">
        <f t="shared" si="20"/>
        <v>0</v>
      </c>
      <c r="F114" s="44">
        <f t="shared" si="21"/>
        <v>0</v>
      </c>
      <c r="G114" s="45">
        <f t="shared" si="22"/>
        <v>0</v>
      </c>
    </row>
    <row r="115" spans="1:7" s="31" customFormat="1" ht="15.6" hidden="1" x14ac:dyDescent="0.3">
      <c r="A115" s="28">
        <v>97</v>
      </c>
      <c r="B115" s="41">
        <f t="shared" si="18"/>
        <v>1.5333783243532917</v>
      </c>
      <c r="C115" s="41">
        <f t="shared" si="19"/>
        <v>3.4238125820737729E-3</v>
      </c>
      <c r="D115" s="28"/>
      <c r="E115" s="43">
        <f t="shared" si="20"/>
        <v>0</v>
      </c>
      <c r="F115" s="44">
        <f t="shared" si="21"/>
        <v>0</v>
      </c>
      <c r="G115" s="45">
        <f t="shared" si="22"/>
        <v>0</v>
      </c>
    </row>
    <row r="116" spans="1:7" s="31" customFormat="1" ht="15.6" hidden="1" x14ac:dyDescent="0.3">
      <c r="A116" s="28">
        <v>98</v>
      </c>
      <c r="B116" s="41">
        <f t="shared" si="18"/>
        <v>1.5401507452858521</v>
      </c>
      <c r="C116" s="41">
        <f t="shared" si="19"/>
        <v>3.4087572376076724E-3</v>
      </c>
      <c r="D116" s="28"/>
      <c r="E116" s="43">
        <f t="shared" si="20"/>
        <v>0</v>
      </c>
      <c r="F116" s="44">
        <f t="shared" si="21"/>
        <v>0</v>
      </c>
      <c r="G116" s="45">
        <f t="shared" si="22"/>
        <v>0</v>
      </c>
    </row>
    <row r="117" spans="1:7" s="31" customFormat="1" ht="15.6" hidden="1" x14ac:dyDescent="0.3">
      <c r="A117" s="28">
        <v>99</v>
      </c>
      <c r="B117" s="41">
        <f t="shared" si="18"/>
        <v>1.546953077744198</v>
      </c>
      <c r="C117" s="41">
        <f t="shared" si="19"/>
        <v>3.3937680951872614E-3</v>
      </c>
      <c r="D117" s="28"/>
      <c r="E117" s="43">
        <f t="shared" si="20"/>
        <v>0</v>
      </c>
      <c r="F117" s="44">
        <f t="shared" si="21"/>
        <v>0</v>
      </c>
      <c r="G117" s="45">
        <f t="shared" si="22"/>
        <v>0</v>
      </c>
    </row>
    <row r="118" spans="1:7" s="31" customFormat="1" ht="15.6" hidden="1" x14ac:dyDescent="0.3">
      <c r="A118" s="28">
        <v>100</v>
      </c>
      <c r="B118" s="41">
        <f t="shared" si="18"/>
        <v>1.5537854538375682</v>
      </c>
      <c r="C118" s="41">
        <f t="shared" si="19"/>
        <v>3.3788448637058939E-3</v>
      </c>
      <c r="D118" s="28"/>
      <c r="E118" s="43">
        <f t="shared" si="20"/>
        <v>0</v>
      </c>
      <c r="F118" s="44">
        <f t="shared" ref="F118:F123" si="23">$G$5*E118*C118</f>
        <v>0</v>
      </c>
      <c r="G118" s="45">
        <f t="shared" si="22"/>
        <v>0</v>
      </c>
    </row>
    <row r="119" spans="1:7" s="31" customFormat="1" ht="15.6" hidden="1" x14ac:dyDescent="0.3">
      <c r="A119" s="28">
        <v>101</v>
      </c>
      <c r="B119" s="41">
        <f>POWER($G$14,A119)</f>
        <v>1.5606480062586843</v>
      </c>
      <c r="C119" s="41">
        <f>($G$8-$G$9)/B119</f>
        <v>3.3639872533369887E-3</v>
      </c>
      <c r="D119" s="28"/>
      <c r="E119" s="43">
        <f>IF(A119&lt;=$G$11,1-((A119-($G$12+1))/($G$11-$G$12)),0)</f>
        <v>0</v>
      </c>
      <c r="F119" s="44">
        <f t="shared" si="23"/>
        <v>0</v>
      </c>
      <c r="G119" s="45">
        <f>IF(A119&lt;=$G$12,D119,F119)</f>
        <v>0</v>
      </c>
    </row>
    <row r="120" spans="1:7" s="31" customFormat="1" ht="15.6" hidden="1" x14ac:dyDescent="0.3">
      <c r="A120" s="28">
        <v>102</v>
      </c>
      <c r="B120" s="41">
        <f>POWER($G$14,A120)</f>
        <v>1.567540868286327</v>
      </c>
      <c r="C120" s="41">
        <f>($G$8-$G$9)/B120</f>
        <v>3.3491949755284044E-3</v>
      </c>
      <c r="D120" s="28"/>
      <c r="E120" s="43">
        <f>IF(A120&lt;=$G$11,1-((A120-($G$12+1))/($G$11-$G$12)),0)</f>
        <v>0</v>
      </c>
      <c r="F120" s="44">
        <f t="shared" si="23"/>
        <v>0</v>
      </c>
      <c r="G120" s="45">
        <f>IF(A120&lt;=$G$12,D120,F120)</f>
        <v>0</v>
      </c>
    </row>
    <row r="121" spans="1:7" s="31" customFormat="1" ht="15.6" hidden="1" x14ac:dyDescent="0.3">
      <c r="A121" s="28">
        <v>103</v>
      </c>
      <c r="B121" s="41">
        <f>POWER($G$14,A121)</f>
        <v>1.5744641737879248</v>
      </c>
      <c r="C121" s="41">
        <f>($G$8-$G$9)/B121</f>
        <v>3.3344677429968353E-3</v>
      </c>
      <c r="D121" s="28"/>
      <c r="E121" s="43">
        <f>IF(A121&lt;=$G$11,1-((A121-($G$12+1))/($G$11-$G$12)),0)</f>
        <v>0</v>
      </c>
      <c r="F121" s="44">
        <f t="shared" si="23"/>
        <v>0</v>
      </c>
      <c r="G121" s="45">
        <f>IF(A121&lt;=$G$12,D121,F121)</f>
        <v>0</v>
      </c>
    </row>
    <row r="122" spans="1:7" s="31" customFormat="1" ht="15.6" hidden="1" x14ac:dyDescent="0.3">
      <c r="A122" s="28">
        <v>104</v>
      </c>
      <c r="B122" s="41">
        <f>POWER($G$14,A122)</f>
        <v>1.5814180572221552</v>
      </c>
      <c r="C122" s="41">
        <f>($G$8-$G$9)/B122</f>
        <v>3.319805269722228E-3</v>
      </c>
      <c r="D122" s="28"/>
      <c r="E122" s="43">
        <f>IF(A122&lt;=$G$11,1-((A122-($G$12+1))/($G$11-$G$12)),0)</f>
        <v>0</v>
      </c>
      <c r="F122" s="44">
        <f t="shared" si="23"/>
        <v>0</v>
      </c>
      <c r="G122" s="45">
        <f>IF(A122&lt;=$G$12,D122,F122)</f>
        <v>0</v>
      </c>
    </row>
    <row r="123" spans="1:7" s="31" customFormat="1" ht="15.6" hidden="1" x14ac:dyDescent="0.3">
      <c r="A123" s="28">
        <v>105</v>
      </c>
      <c r="B123" s="41">
        <f>POWER($G$14,A123)</f>
        <v>1.5884026536415534</v>
      </c>
      <c r="C123" s="41">
        <f>($G$8-$G$9)/B123</f>
        <v>3.3052072709422323E-3</v>
      </c>
      <c r="D123" s="28"/>
      <c r="E123" s="43">
        <f>IF(A123&lt;=$G$11,1-((A123-($G$12+1))/($G$11-$G$12)),0)</f>
        <v>0</v>
      </c>
      <c r="F123" s="44">
        <f t="shared" si="23"/>
        <v>0</v>
      </c>
      <c r="G123" s="45">
        <f>IF(A123&lt;=$G$12,D123,F123)</f>
        <v>0</v>
      </c>
    </row>
    <row r="124" spans="1:7" s="31" customFormat="1" ht="15.6" hidden="1" x14ac:dyDescent="0.3">
      <c r="A124" s="28">
        <v>106</v>
      </c>
      <c r="B124" s="41">
        <f t="shared" ref="B124:B138" si="24">POWER($G$14,A124)</f>
        <v>1.5954180986951367</v>
      </c>
      <c r="C124" s="41">
        <f t="shared" ref="C124:C138" si="25">($G$8-$G$9)/B124</f>
        <v>3.2906734631466682E-3</v>
      </c>
      <c r="D124" s="28"/>
      <c r="E124" s="43">
        <f t="shared" ref="E124:E138" si="26">IF(A124&lt;=$G$11,1-((A124-($G$12+1))/($G$11-$G$12)),0)</f>
        <v>0</v>
      </c>
      <c r="F124" s="44">
        <f t="shared" ref="F124:F138" si="27">$G$5*E124*C124</f>
        <v>0</v>
      </c>
      <c r="G124" s="45">
        <f t="shared" ref="G124:G138" si="28">IF(A124&lt;=$G$12,D124,F124)</f>
        <v>0</v>
      </c>
    </row>
    <row r="125" spans="1:7" s="31" customFormat="1" ht="15.6" hidden="1" x14ac:dyDescent="0.3">
      <c r="A125" s="28">
        <v>107</v>
      </c>
      <c r="B125" s="41">
        <f t="shared" si="24"/>
        <v>1.6024645286310399</v>
      </c>
      <c r="C125" s="41">
        <f t="shared" si="25"/>
        <v>3.2762035640720175E-3</v>
      </c>
      <c r="D125" s="28"/>
      <c r="E125" s="43">
        <f t="shared" si="26"/>
        <v>0</v>
      </c>
      <c r="F125" s="44">
        <f t="shared" si="27"/>
        <v>0</v>
      </c>
      <c r="G125" s="45">
        <f t="shared" si="28"/>
        <v>0</v>
      </c>
    </row>
    <row r="126" spans="1:7" s="31" customFormat="1" ht="15.6" hidden="1" x14ac:dyDescent="0.3">
      <c r="A126" s="28">
        <v>108</v>
      </c>
      <c r="B126" s="41">
        <f t="shared" si="24"/>
        <v>1.6095420802991611</v>
      </c>
      <c r="C126" s="41">
        <f t="shared" si="25"/>
        <v>3.261797292695942E-3</v>
      </c>
      <c r="D126" s="28"/>
      <c r="E126" s="43">
        <f t="shared" si="26"/>
        <v>0</v>
      </c>
      <c r="F126" s="44">
        <f t="shared" si="27"/>
        <v>0</v>
      </c>
      <c r="G126" s="45">
        <f t="shared" si="28"/>
        <v>0</v>
      </c>
    </row>
    <row r="127" spans="1:7" s="31" customFormat="1" ht="15.6" hidden="1" x14ac:dyDescent="0.3">
      <c r="A127" s="28">
        <v>109</v>
      </c>
      <c r="B127" s="41">
        <f t="shared" si="24"/>
        <v>1.6166508911538153</v>
      </c>
      <c r="C127" s="41">
        <f t="shared" si="25"/>
        <v>3.247454369231836E-3</v>
      </c>
      <c r="D127" s="28"/>
      <c r="E127" s="43">
        <f t="shared" si="26"/>
        <v>0</v>
      </c>
      <c r="F127" s="44">
        <f t="shared" si="27"/>
        <v>0</v>
      </c>
      <c r="G127" s="45">
        <f t="shared" si="28"/>
        <v>0</v>
      </c>
    </row>
    <row r="128" spans="1:7" s="31" customFormat="1" ht="15.6" hidden="1" x14ac:dyDescent="0.3">
      <c r="A128" s="28">
        <v>110</v>
      </c>
      <c r="B128" s="41">
        <f t="shared" si="24"/>
        <v>1.6237910992564117</v>
      </c>
      <c r="C128" s="41">
        <f t="shared" si="25"/>
        <v>3.2331745151233733E-3</v>
      </c>
      <c r="D128" s="28"/>
      <c r="E128" s="43">
        <f t="shared" si="26"/>
        <v>0</v>
      </c>
      <c r="F128" s="44">
        <f t="shared" si="27"/>
        <v>0</v>
      </c>
      <c r="G128" s="45">
        <f t="shared" si="28"/>
        <v>0</v>
      </c>
    </row>
    <row r="129" spans="1:15" s="31" customFormat="1" ht="15.6" hidden="1" x14ac:dyDescent="0.3">
      <c r="A129" s="28">
        <v>111</v>
      </c>
      <c r="B129" s="41">
        <f t="shared" si="24"/>
        <v>1.6309628432781278</v>
      </c>
      <c r="C129" s="41">
        <f t="shared" si="25"/>
        <v>3.2189574530391168E-3</v>
      </c>
      <c r="D129" s="28"/>
      <c r="E129" s="43">
        <f t="shared" si="26"/>
        <v>0</v>
      </c>
      <c r="F129" s="44">
        <f t="shared" si="27"/>
        <v>0</v>
      </c>
      <c r="G129" s="45">
        <f t="shared" si="28"/>
        <v>0</v>
      </c>
    </row>
    <row r="130" spans="1:15" s="31" customFormat="1" ht="15.6" hidden="1" x14ac:dyDescent="0.3">
      <c r="A130" s="28">
        <v>112</v>
      </c>
      <c r="B130" s="41">
        <f t="shared" si="24"/>
        <v>1.6381662625026066</v>
      </c>
      <c r="C130" s="41">
        <f t="shared" si="25"/>
        <v>3.2048029068671197E-3</v>
      </c>
      <c r="D130" s="28"/>
      <c r="E130" s="43">
        <f t="shared" si="26"/>
        <v>0</v>
      </c>
      <c r="F130" s="44">
        <f t="shared" si="27"/>
        <v>0</v>
      </c>
      <c r="G130" s="45">
        <f t="shared" si="28"/>
        <v>0</v>
      </c>
    </row>
    <row r="131" spans="1:15" s="31" customFormat="1" ht="15.6" hidden="1" x14ac:dyDescent="0.3">
      <c r="A131" s="28">
        <v>113</v>
      </c>
      <c r="B131" s="41">
        <f t="shared" si="24"/>
        <v>1.6454014968286597</v>
      </c>
      <c r="C131" s="41">
        <f t="shared" si="25"/>
        <v>3.1907106017095691E-3</v>
      </c>
      <c r="D131" s="28"/>
      <c r="E131" s="43">
        <f t="shared" si="26"/>
        <v>0</v>
      </c>
      <c r="F131" s="44">
        <f t="shared" si="27"/>
        <v>0</v>
      </c>
      <c r="G131" s="45">
        <f t="shared" si="28"/>
        <v>0</v>
      </c>
    </row>
    <row r="132" spans="1:15" s="31" customFormat="1" ht="15.6" hidden="1" x14ac:dyDescent="0.3">
      <c r="A132" s="28">
        <v>114</v>
      </c>
      <c r="B132" s="41">
        <f t="shared" si="24"/>
        <v>1.6526686867729865</v>
      </c>
      <c r="C132" s="41">
        <f t="shared" si="25"/>
        <v>3.1766802638774432E-3</v>
      </c>
      <c r="D132" s="28"/>
      <c r="E132" s="43">
        <f t="shared" si="26"/>
        <v>0</v>
      </c>
      <c r="F132" s="44">
        <f t="shared" si="27"/>
        <v>0</v>
      </c>
      <c r="G132" s="45">
        <f t="shared" si="28"/>
        <v>0</v>
      </c>
    </row>
    <row r="133" spans="1:15" s="31" customFormat="1" ht="15.6" hidden="1" x14ac:dyDescent="0.3">
      <c r="A133" s="28">
        <v>115</v>
      </c>
      <c r="B133" s="41">
        <f t="shared" si="24"/>
        <v>1.6599679734729003</v>
      </c>
      <c r="C133" s="41">
        <f t="shared" si="25"/>
        <v>3.1627116208852008E-3</v>
      </c>
      <c r="D133" s="28"/>
      <c r="E133" s="43">
        <f t="shared" si="26"/>
        <v>0</v>
      </c>
      <c r="F133" s="44">
        <f t="shared" si="27"/>
        <v>0</v>
      </c>
      <c r="G133" s="45">
        <f t="shared" si="28"/>
        <v>0</v>
      </c>
    </row>
    <row r="134" spans="1:15" s="31" customFormat="1" ht="15.6" hidden="1" x14ac:dyDescent="0.3">
      <c r="A134" s="28">
        <v>116</v>
      </c>
      <c r="B134" s="41">
        <f t="shared" si="24"/>
        <v>1.6672994986890728</v>
      </c>
      <c r="C134" s="41">
        <f t="shared" si="25"/>
        <v>3.1488044014454822E-3</v>
      </c>
      <c r="D134" s="28"/>
      <c r="E134" s="43">
        <f t="shared" si="26"/>
        <v>0</v>
      </c>
      <c r="F134" s="44">
        <f t="shared" si="27"/>
        <v>0</v>
      </c>
      <c r="G134" s="45">
        <f t="shared" si="28"/>
        <v>0</v>
      </c>
    </row>
    <row r="135" spans="1:15" s="31" customFormat="1" ht="15.6" hidden="1" x14ac:dyDescent="0.3">
      <c r="A135" s="28">
        <v>117</v>
      </c>
      <c r="B135" s="41">
        <f t="shared" si="24"/>
        <v>1.6746634048082827</v>
      </c>
      <c r="C135" s="41">
        <f t="shared" si="25"/>
        <v>3.1349583354638505E-3</v>
      </c>
      <c r="D135" s="28"/>
      <c r="E135" s="43">
        <f t="shared" si="26"/>
        <v>0</v>
      </c>
      <c r="F135" s="44">
        <f t="shared" si="27"/>
        <v>0</v>
      </c>
      <c r="G135" s="45">
        <f t="shared" si="28"/>
        <v>0</v>
      </c>
    </row>
    <row r="136" spans="1:15" s="31" customFormat="1" ht="15.6" hidden="1" x14ac:dyDescent="0.3">
      <c r="A136" s="28">
        <v>118</v>
      </c>
      <c r="B136" s="41">
        <f t="shared" si="24"/>
        <v>1.6820598348461859</v>
      </c>
      <c r="C136" s="41">
        <f t="shared" si="25"/>
        <v>3.121173154033536E-3</v>
      </c>
      <c r="D136" s="28"/>
      <c r="E136" s="43">
        <f t="shared" si="26"/>
        <v>0</v>
      </c>
      <c r="F136" s="44">
        <f t="shared" si="27"/>
        <v>0</v>
      </c>
      <c r="G136" s="45">
        <f t="shared" si="28"/>
        <v>0</v>
      </c>
    </row>
    <row r="137" spans="1:15" s="31" customFormat="1" ht="15.6" hidden="1" x14ac:dyDescent="0.3">
      <c r="A137" s="28">
        <v>119</v>
      </c>
      <c r="B137" s="41">
        <f t="shared" si="24"/>
        <v>1.6894889324500901</v>
      </c>
      <c r="C137" s="41">
        <f t="shared" si="25"/>
        <v>3.1074485894302187E-3</v>
      </c>
      <c r="D137" s="28"/>
      <c r="E137" s="43">
        <f t="shared" si="26"/>
        <v>0</v>
      </c>
      <c r="F137" s="44">
        <f t="shared" si="27"/>
        <v>0</v>
      </c>
      <c r="G137" s="45">
        <f t="shared" si="28"/>
        <v>0</v>
      </c>
    </row>
    <row r="138" spans="1:15" s="31" customFormat="1" ht="12.75" hidden="1" customHeight="1" x14ac:dyDescent="0.3">
      <c r="A138" s="28">
        <v>120</v>
      </c>
      <c r="B138" s="41">
        <f t="shared" si="24"/>
        <v>1.6969508419017452</v>
      </c>
      <c r="C138" s="41">
        <f t="shared" si="25"/>
        <v>3.0937843751068293E-3</v>
      </c>
      <c r="D138" s="28"/>
      <c r="E138" s="43">
        <f t="shared" si="26"/>
        <v>0</v>
      </c>
      <c r="F138" s="44">
        <f t="shared" si="27"/>
        <v>0</v>
      </c>
      <c r="G138" s="45">
        <f t="shared" si="28"/>
        <v>0</v>
      </c>
    </row>
    <row r="139" spans="1:15" s="31" customFormat="1" ht="15.6" hidden="1" thickBot="1" x14ac:dyDescent="0.3">
      <c r="F139" s="46"/>
      <c r="G139" s="47"/>
      <c r="H139" s="48"/>
      <c r="J139" s="49"/>
    </row>
    <row r="140" spans="1:15" ht="21.6" thickBot="1" x14ac:dyDescent="0.45">
      <c r="A140" s="4" t="s">
        <v>24</v>
      </c>
      <c r="B140" s="3"/>
      <c r="C140" s="3"/>
      <c r="D140" s="3"/>
      <c r="E140" s="3"/>
      <c r="F140" s="5"/>
      <c r="G140" s="25">
        <v>4.2699999999999996</v>
      </c>
      <c r="H140" s="7"/>
      <c r="N140" s="11" t="s">
        <v>27</v>
      </c>
      <c r="O140" s="7">
        <f>IF(O11&lt;0,0,IF(O12&gt;O5,O5,O12))</f>
        <v>157414.64675144688</v>
      </c>
    </row>
    <row r="141" spans="1:15" ht="21.6" thickBot="1" x14ac:dyDescent="0.45">
      <c r="A141" s="4" t="s">
        <v>29</v>
      </c>
      <c r="B141" s="3"/>
      <c r="C141" s="3"/>
      <c r="D141" s="3"/>
      <c r="E141" s="3"/>
      <c r="F141" s="5"/>
      <c r="G141" s="26">
        <v>300000</v>
      </c>
      <c r="H141" s="7"/>
    </row>
    <row r="142" spans="1:15" ht="15.6" thickBot="1" x14ac:dyDescent="0.3">
      <c r="F142" s="9"/>
      <c r="G142" s="10"/>
      <c r="H142" s="7"/>
    </row>
    <row r="143" spans="1:15" s="13" customFormat="1" ht="39.75" customHeight="1" thickBot="1" x14ac:dyDescent="0.35">
      <c r="A143" s="61" t="s">
        <v>30</v>
      </c>
      <c r="B143" s="61"/>
      <c r="C143" s="61"/>
      <c r="D143" s="61"/>
      <c r="E143" s="62"/>
      <c r="F143" s="51">
        <f t="array" ref="F143">IF(G11&lt;=120,SUM(G19:G138),0)+IF(G12&lt;=18,0,błąd)</f>
        <v>1123585.3532485531</v>
      </c>
      <c r="G143" s="52"/>
      <c r="H143" s="12"/>
      <c r="I143" s="12"/>
    </row>
    <row r="144" spans="1:15" s="13" customFormat="1" ht="16.2" thickBot="1" x14ac:dyDescent="0.35">
      <c r="A144" s="14"/>
      <c r="C144" s="14"/>
      <c r="D144" s="14"/>
      <c r="E144" s="15" t="s">
        <v>23</v>
      </c>
      <c r="F144" s="59">
        <f>F143/G140</f>
        <v>263134.74314954405</v>
      </c>
      <c r="G144" s="60"/>
      <c r="H144" s="12" t="str">
        <f>IF(F144&gt;G141,"oprocentowanie rynkowe","")</f>
        <v/>
      </c>
      <c r="I144" s="12"/>
    </row>
    <row r="145" spans="1:15" s="13" customFormat="1" ht="15.6" x14ac:dyDescent="0.3">
      <c r="C145" s="5"/>
      <c r="D145" s="16"/>
      <c r="E145" s="5"/>
      <c r="F145" s="53"/>
      <c r="G145" s="53"/>
      <c r="H145" s="17"/>
    </row>
    <row r="146" spans="1:15" s="13" customFormat="1" ht="39" hidden="1" customHeight="1" thickBot="1" x14ac:dyDescent="0.35">
      <c r="A146" s="61" t="s">
        <v>28</v>
      </c>
      <c r="B146" s="61"/>
      <c r="C146" s="61"/>
      <c r="D146" s="61"/>
      <c r="E146" s="62"/>
      <c r="F146" s="51">
        <f>O140</f>
        <v>157414.64675144688</v>
      </c>
      <c r="G146" s="52"/>
      <c r="H146" s="18"/>
    </row>
    <row r="147" spans="1:15" s="13" customFormat="1" ht="16.2" hidden="1" thickBot="1" x14ac:dyDescent="0.35">
      <c r="A147" s="5"/>
      <c r="C147" s="5"/>
      <c r="E147" s="15" t="s">
        <v>23</v>
      </c>
      <c r="F147" s="59">
        <f>F146/G140</f>
        <v>36865.256850455946</v>
      </c>
      <c r="G147" s="60"/>
      <c r="H147" s="18"/>
    </row>
    <row r="148" spans="1:15" ht="13.8" hidden="1" thickBot="1" x14ac:dyDescent="0.3">
      <c r="A148" s="3"/>
      <c r="C148" s="3"/>
      <c r="E148" s="3"/>
      <c r="F148" s="3"/>
      <c r="G148" s="3"/>
      <c r="H148" s="19"/>
    </row>
    <row r="149" spans="1:15" ht="40.5" hidden="1" customHeight="1" thickBot="1" x14ac:dyDescent="0.3">
      <c r="A149" s="63" t="s">
        <v>31</v>
      </c>
      <c r="B149" s="63"/>
      <c r="C149" s="63"/>
      <c r="D149" s="63"/>
      <c r="E149" s="64"/>
      <c r="F149" s="65">
        <f>F143+F146</f>
        <v>1281000</v>
      </c>
      <c r="G149" s="66"/>
      <c r="H149" s="19"/>
      <c r="O149" s="20">
        <f>F143+F146</f>
        <v>1281000</v>
      </c>
    </row>
    <row r="150" spans="1:15" ht="16.2" hidden="1" thickBot="1" x14ac:dyDescent="0.35">
      <c r="A150" s="3"/>
      <c r="C150" s="3"/>
      <c r="E150" s="3"/>
      <c r="F150" s="59">
        <f>F149/G140</f>
        <v>300000.00000000006</v>
      </c>
      <c r="G150" s="60"/>
      <c r="H150" s="19"/>
      <c r="O150" s="8">
        <f>F144+F147</f>
        <v>300000</v>
      </c>
    </row>
    <row r="151" spans="1:15" x14ac:dyDescent="0.25">
      <c r="A151" s="3"/>
      <c r="C151" s="3"/>
      <c r="E151" s="3"/>
      <c r="F151" s="3"/>
      <c r="G151" s="3"/>
      <c r="H151" s="19"/>
    </row>
    <row r="152" spans="1:15" ht="12.75" customHeight="1" x14ac:dyDescent="0.25">
      <c r="A152" s="50" t="s">
        <v>21</v>
      </c>
      <c r="B152" s="50"/>
      <c r="C152" s="50"/>
      <c r="D152" s="50"/>
      <c r="E152" s="50"/>
      <c r="F152" s="50"/>
      <c r="G152" s="50"/>
      <c r="H152" s="50"/>
    </row>
    <row r="153" spans="1:15" ht="22.5" customHeight="1" x14ac:dyDescent="0.25">
      <c r="A153" s="50"/>
      <c r="B153" s="50"/>
      <c r="C153" s="50"/>
      <c r="D153" s="50"/>
      <c r="E153" s="50"/>
      <c r="F153" s="50"/>
      <c r="G153" s="50"/>
      <c r="H153" s="50"/>
    </row>
    <row r="154" spans="1:15" x14ac:dyDescent="0.25">
      <c r="C154" s="3"/>
      <c r="D154" s="3"/>
      <c r="E154" s="3"/>
      <c r="F154" s="3"/>
      <c r="G154" s="3"/>
    </row>
    <row r="155" spans="1:15" x14ac:dyDescent="0.25">
      <c r="A155" s="2" t="s">
        <v>19</v>
      </c>
      <c r="C155" s="3"/>
      <c r="D155" s="21"/>
      <c r="E155" s="3"/>
      <c r="F155" s="3"/>
      <c r="G155" s="3"/>
    </row>
    <row r="156" spans="1:15" x14ac:dyDescent="0.25">
      <c r="A156" s="2" t="s">
        <v>20</v>
      </c>
      <c r="C156" s="22"/>
      <c r="D156" s="23"/>
      <c r="E156" s="23"/>
      <c r="F156" s="3"/>
      <c r="G156" s="3"/>
    </row>
    <row r="158" spans="1:15" x14ac:dyDescent="0.25">
      <c r="A158" s="2" t="s">
        <v>32</v>
      </c>
    </row>
    <row r="159" spans="1:15" hidden="1" x14ac:dyDescent="0.25">
      <c r="A159" s="2" t="s">
        <v>33</v>
      </c>
    </row>
  </sheetData>
  <sheetProtection algorithmName="SHA-512" hashValue="siTFbiknvOXs6CyzN1gangv7FmyxREosbe9TciceyvfJjyuiHGcuNq2UPvJOM/52GdjgZuPSlp39Kj/sL7sBCg==" saltValue="oGjT9XXY8WlrzPx1MAgfTA==" spinCount="100000" sheet="1" objects="1" scenarios="1"/>
  <mergeCells count="15">
    <mergeCell ref="A152:H153"/>
    <mergeCell ref="F143:G143"/>
    <mergeCell ref="F145:G145"/>
    <mergeCell ref="A2:G2"/>
    <mergeCell ref="A1:G1"/>
    <mergeCell ref="A3:G3"/>
    <mergeCell ref="E4:G4"/>
    <mergeCell ref="F144:G144"/>
    <mergeCell ref="A146:E146"/>
    <mergeCell ref="F146:G146"/>
    <mergeCell ref="F147:G147"/>
    <mergeCell ref="A143:E143"/>
    <mergeCell ref="A149:E149"/>
    <mergeCell ref="F149:G149"/>
    <mergeCell ref="F150:G150"/>
  </mergeCells>
  <phoneticPr fontId="0" type="noConversion"/>
  <conditionalFormatting sqref="F144:G144">
    <cfRule type="cellIs" dxfId="1" priority="2" operator="greaterThan">
      <formula>$G$141</formula>
    </cfRule>
  </conditionalFormatting>
  <conditionalFormatting sqref="F150:G150">
    <cfRule type="cellIs" dxfId="0" priority="1" operator="greaterThan">
      <formula>$G$141</formula>
    </cfRule>
  </conditionalFormatting>
  <pageMargins left="0.7" right="0.7" top="0.75" bottom="0.75" header="0.3" footer="0.3"/>
  <pageSetup paperSize="9" scale="74" orientation="portrait" r:id="rId1"/>
  <headerFooter alignWithMargins="0"/>
  <cellWatches>
    <cellWatch r="G11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MIESIECZNY</vt:lpstr>
      <vt:lpstr>MIESIECZNY!Obszar_wydruku</vt:lpstr>
    </vt:vector>
  </TitlesOfParts>
  <Company>Fundusz Górnośląski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andrzejk</dc:creator>
  <cp:lastModifiedBy>Dagmara Głowacka</cp:lastModifiedBy>
  <cp:lastPrinted>2018-04-06T12:21:06Z</cp:lastPrinted>
  <dcterms:created xsi:type="dcterms:W3CDTF">2007-01-03T12:44:55Z</dcterms:created>
  <dcterms:modified xsi:type="dcterms:W3CDTF">2026-07-03T10:05:38Z</dcterms:modified>
</cp:coreProperties>
</file>